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tabRatio="949"/>
  </bookViews>
  <sheets>
    <sheet name="MC3RLSF03" sheetId="21" r:id="rId1"/>
    <sheet name="MC3PLSF03" sheetId="22" r:id="rId2"/>
    <sheet name="MC3PLSF04" sheetId="23" r:id="rId3"/>
    <sheet name="MC3RLSF04" sheetId="24" r:id="rId4"/>
    <sheet name="MC3RLSF05" sheetId="25" r:id="rId5"/>
    <sheet name="MC3PLSF05" sheetId="26" r:id="rId6"/>
    <sheet name="MC3RLSF06" sheetId="27" r:id="rId7"/>
    <sheet name="MC2PLSF06" sheetId="28" r:id="rId8"/>
    <sheet name="MC3PLSF06" sheetId="29" r:id="rId9"/>
    <sheet name="MC3RLSF07" sheetId="30" r:id="rId10"/>
    <sheet name="MC2PLSF07" sheetId="31" r:id="rId11"/>
    <sheet name="MC3PLSF07" sheetId="32" r:id="rId12"/>
    <sheet name="MC3RLSF08" sheetId="33" r:id="rId13"/>
    <sheet name="MC2PLHF08" sheetId="34" r:id="rId14"/>
    <sheet name="MC3RLSF09" sheetId="39" r:id="rId15"/>
    <sheet name="M3RSF50" sheetId="35" r:id="rId16"/>
    <sheet name="M3PSF50" sheetId="36" r:id="rId17"/>
    <sheet name="M3RSF60" sheetId="37" r:id="rId18"/>
    <sheet name="M3PSF60" sheetId="5" r:id="rId19"/>
    <sheet name="M2PSF60" sheetId="6" r:id="rId20"/>
    <sheet name="M3PSF70 " sheetId="7" r:id="rId21"/>
    <sheet name="M3RSF70" sheetId="8" r:id="rId22"/>
    <sheet name="M2PSF80" sheetId="9" r:id="rId23"/>
    <sheet name="M3RSF80" sheetId="10" r:id="rId24"/>
    <sheet name="M3PSF80" sheetId="11" r:id="rId25"/>
    <sheet name="M3PSF90" sheetId="12" r:id="rId26"/>
    <sheet name="M3PSF90E" sheetId="38" r:id="rId27"/>
    <sheet name="M3RSF90" sheetId="13" r:id="rId28"/>
    <sheet name="ML3PSF120" sheetId="14" r:id="rId29"/>
    <sheet name="ML3RSF120" sheetId="15" r:id="rId30"/>
    <sheet name="ML3PSF130" sheetId="16" r:id="rId31"/>
    <sheet name="ML3RSF130" sheetId="17" r:id="rId32"/>
    <sheet name="ML3PSF140" sheetId="18" r:id="rId33"/>
    <sheet name="P1H082、660" sheetId="19" r:id="rId34"/>
    <sheet name="XP1H12、855" sheetId="20" r:id="rId35"/>
    <sheet name="XP1H13、JS1200" sheetId="40" r:id="rId36"/>
  </sheets>
  <definedNames>
    <definedName name="_xlnm._FilterDatabase" localSheetId="28" hidden="1">ML3PSF120!$A$1:$G$69</definedName>
    <definedName name="_xlnm._FilterDatabase" localSheetId="33" hidden="1">P1H082、660!$A$2:$G$73</definedName>
  </definedNames>
  <calcPr calcId="144525"/>
</workbook>
</file>

<file path=xl/sharedStrings.xml><?xml version="1.0" encoding="utf-8"?>
<sst xmlns="http://schemas.openxmlformats.org/spreadsheetml/2006/main" count="4842" uniqueCount="1580">
  <si>
    <t>SEW减速机型号MC3RLSF03单台零件价格明细</t>
  </si>
  <si>
    <t>序列号</t>
  </si>
  <si>
    <t>位置号</t>
  </si>
  <si>
    <t>件号</t>
  </si>
  <si>
    <t>名称</t>
  </si>
  <si>
    <t>描述</t>
  </si>
  <si>
    <t>数量</t>
  </si>
  <si>
    <t>单价（元、不含税）</t>
  </si>
  <si>
    <t>总价（元、不含税）</t>
  </si>
  <si>
    <t>端盖</t>
  </si>
  <si>
    <t>cover 254 212 180 130 41 Aus. sealing GRS200</t>
  </si>
  <si>
    <t xml:space="preserve">六角螺钉 </t>
  </si>
  <si>
    <t>6screw ISO4017 M12x35-8.8-A2F</t>
  </si>
  <si>
    <t>黄油管接头</t>
  </si>
  <si>
    <t>plug "DIN906 R1/4"" -"</t>
  </si>
  <si>
    <t>cover 254 212 180 0 60 Y0009346 GRS200</t>
  </si>
  <si>
    <t>plug DIN906 R1/4" -</t>
  </si>
  <si>
    <t>0287671X</t>
  </si>
  <si>
    <t xml:space="preserve">端盖 </t>
  </si>
  <si>
    <t>joint cover 03 2P 2R 3R SOLID COVER Y0009756</t>
  </si>
  <si>
    <t xml:space="preserve">六角螺丝 </t>
  </si>
  <si>
    <t>6screw ISO4017 M10x30-8.8-A2F</t>
  </si>
  <si>
    <t>轴承杯</t>
  </si>
  <si>
    <t>cover 161 130 100 62 7.5 Taconite (bevel housing) GRS200</t>
  </si>
  <si>
    <t>6screw ISO4017 M10x35-8.8-A2F</t>
  </si>
  <si>
    <t>观察孔盖</t>
  </si>
  <si>
    <t>inspection cover 196 384 18 MC03 -</t>
  </si>
  <si>
    <t>六角螺丝</t>
  </si>
  <si>
    <t>hexagon screw DIN933 M10 25 8.8</t>
  </si>
  <si>
    <t>密封垫片</t>
  </si>
  <si>
    <t>plug - R1 HF-16</t>
  </si>
  <si>
    <t>高速端盖</t>
  </si>
  <si>
    <t>bearing cover - - 3R03 -</t>
  </si>
  <si>
    <t>hexagon screw DIN933 M12 40 8.8</t>
  </si>
  <si>
    <t>调整垫片</t>
  </si>
  <si>
    <t>shim 240 190 .1 - CR2</t>
  </si>
  <si>
    <t>shim 240 190 .15 - CR2</t>
  </si>
  <si>
    <t>shim 240 190 .4 - CR2</t>
  </si>
  <si>
    <t>低速轴</t>
  </si>
  <si>
    <t>output shaft 112 439 STANDARD 03 42CRMO4</t>
  </si>
  <si>
    <t xml:space="preserve">轴承 </t>
  </si>
  <si>
    <t>bearing 30220 -</t>
  </si>
  <si>
    <t>键</t>
  </si>
  <si>
    <t>key DIN6885 B 28 16 134 - C45K</t>
  </si>
  <si>
    <t>key DIN6885 B 28 16 63 - 55HRC</t>
  </si>
  <si>
    <t>油封套筒</t>
  </si>
  <si>
    <t>seal bushing 110 100 56 NITROC 4H S355J0</t>
  </si>
  <si>
    <t>油封</t>
  </si>
  <si>
    <t>seal R 130 110 13 - FPM</t>
  </si>
  <si>
    <t>shim 180 162 .1 - CR2</t>
  </si>
  <si>
    <t>shim 180 162 .15 - CR2</t>
  </si>
  <si>
    <t>shim 180 162 .4 - CR2</t>
  </si>
  <si>
    <t>低速齿轮</t>
  </si>
  <si>
    <t>gear wheel 3.5 -80 293 75 .9 - 100.1H7A180VP20B=10癝OLID 17CRNIMO6</t>
  </si>
  <si>
    <t>0009207X</t>
  </si>
  <si>
    <t xml:space="preserve">2级齿轮轴 </t>
  </si>
  <si>
    <t>pinion 3.5 20 83 222 .9 SPEC. 65.1r6A180VP-80B=10?17CRNIMO6</t>
  </si>
  <si>
    <t>0806153X</t>
  </si>
  <si>
    <t>bearing 32311 -</t>
  </si>
  <si>
    <t>key DIN6885 B 20 12 34 - 55HRC</t>
  </si>
  <si>
    <t>0286908X</t>
  </si>
  <si>
    <t>调整套</t>
  </si>
  <si>
    <t>bushing 120 102 18.7 - S355J0</t>
  </si>
  <si>
    <t>bushing 120 102 25.3 - S355J0</t>
  </si>
  <si>
    <t>shim 120 104 .1 - CR2</t>
  </si>
  <si>
    <t>shim 120 104 .15 - CR2</t>
  </si>
  <si>
    <t>shim 120 104 .4 - CR2</t>
  </si>
  <si>
    <t>0009076X</t>
  </si>
  <si>
    <t>2级齿轮</t>
  </si>
  <si>
    <t>gear wheel 2.5 76 201 52 .7 - 65.1H7A130VP-24B=12?17CRNIMO6</t>
  </si>
  <si>
    <t xml:space="preserve">3级齿轮轴 </t>
  </si>
  <si>
    <t>pinion 2.5 -24 70 236 .7 SPEC. 49r6A130VP76B=12?MC03 20MNCR5HH</t>
  </si>
  <si>
    <t xml:space="preserve"> 轴承</t>
  </si>
  <si>
    <t>bearing 32309 -</t>
  </si>
  <si>
    <t>key DIN6885 B 14 9 40 - 55HRC</t>
  </si>
  <si>
    <t>bushing 67 49 16.1 - S355J0</t>
  </si>
  <si>
    <t>bushing 69 49 32.7 - S355J0</t>
  </si>
  <si>
    <t>0286844X</t>
  </si>
  <si>
    <t>bushing 100 84 15.1 - S355J0</t>
  </si>
  <si>
    <t>shim 100 85 .1 - CR2</t>
  </si>
  <si>
    <t>shim 100 85 .15 - CR2</t>
  </si>
  <si>
    <t>shim 100 85 .4 - CR2</t>
  </si>
  <si>
    <t>伞齿轮</t>
  </si>
  <si>
    <t>bevel wheel 3.25 -31 0 - 0 0 d2=150 20MNCR5HH</t>
  </si>
  <si>
    <t xml:space="preserve">高速锥齿轴 </t>
  </si>
  <si>
    <t>bevel pinion 3.25 15 78 .8 d2=150 20MNCR5HH</t>
  </si>
  <si>
    <t>轴承</t>
  </si>
  <si>
    <t>bearing 32309BA -</t>
  </si>
  <si>
    <t>key DIN6885 B 12 8 72 - C45K</t>
  </si>
  <si>
    <t>锁螺</t>
  </si>
  <si>
    <t>nut - MSR 45X1.5 -</t>
  </si>
  <si>
    <t>seal R 62 42 8 - FPM</t>
  </si>
  <si>
    <t>吊环</t>
  </si>
  <si>
    <t>lifting eye bolt DIN580 M16 -</t>
  </si>
  <si>
    <t xml:space="preserve">油尺 </t>
  </si>
  <si>
    <t>oil stick "R3/4"" H=130 -"</t>
  </si>
  <si>
    <t>密封垫</t>
  </si>
  <si>
    <t>seal USITR-12 34.9 27.1 2.5 R3/4 -</t>
  </si>
  <si>
    <t>通气塞</t>
  </si>
  <si>
    <t>breather "1028-15-00 R3/4"" -"</t>
  </si>
  <si>
    <t>plug - R3/4 HF-12</t>
  </si>
  <si>
    <t>箱体维修</t>
  </si>
  <si>
    <t>1020</t>
  </si>
  <si>
    <t>Y0012489</t>
  </si>
  <si>
    <t>风扇罩总成</t>
  </si>
  <si>
    <t>Hood cover MC FAN P 08 RAL1003/OS1</t>
  </si>
  <si>
    <t>1</t>
  </si>
  <si>
    <t>维修费（包含安装更换工作）</t>
  </si>
  <si>
    <t>包装往返运输费（包含安装更换工作）</t>
  </si>
  <si>
    <t>合计</t>
  </si>
  <si>
    <t>SEW减速机型号MC3PLSF03单台零件价格明细</t>
  </si>
  <si>
    <t>螺丝</t>
  </si>
  <si>
    <t>油堵</t>
  </si>
  <si>
    <t>逆止器端盖</t>
  </si>
  <si>
    <t>joint cover 03 2P 3R BACKSTOP COVER - S235JRG2</t>
  </si>
  <si>
    <t>soc.head cap screw DIN912 M10 40 8.8</t>
  </si>
  <si>
    <t>joint cover 03 2P SEAL COVER AUS Y0009748</t>
  </si>
  <si>
    <t>inspection cover 224 224 18 - Y0009285</t>
  </si>
  <si>
    <t>hexagon screw DIN933 M12 30 8.8</t>
  </si>
  <si>
    <t>输出轴</t>
  </si>
  <si>
    <t>低速氮化套</t>
  </si>
  <si>
    <t>低速油封</t>
  </si>
  <si>
    <t>seal R 130 110 12 - NBR</t>
  </si>
  <si>
    <t>gear wheel 3.5 -82 300 75 .9 - 100.1H7A180VP18B=10癝OLID 17CRNIMO6</t>
  </si>
  <si>
    <t>2级齿轴</t>
  </si>
  <si>
    <t>pinion 3.5 18 76 222 .9 SPEC. 60.1r6A180VP-82B=10?20MNCR5HH</t>
  </si>
  <si>
    <t>key DIN6885 B 18 11 35 - 55HRC</t>
  </si>
  <si>
    <t>gear wheel 2 103 215 52 .45 - 60.1H7A130VP-23B=12?17CRNIMO6</t>
  </si>
  <si>
    <t>高速轴</t>
  </si>
  <si>
    <t>pinion 2 -23 65 514 .45 SPEC. A130VP103B=12?20MNCR5HH</t>
  </si>
  <si>
    <t>bearing 33211 -</t>
  </si>
  <si>
    <t>key DIN6885 B 14 9 80 - C45K</t>
  </si>
  <si>
    <t>bushing 100 84 19.4 - S355J0</t>
  </si>
  <si>
    <t>高速油封</t>
  </si>
  <si>
    <t>seal R 72 55 8 - FPM</t>
  </si>
  <si>
    <t>油尺</t>
  </si>
  <si>
    <t>排气帽</t>
  </si>
  <si>
    <t>SEW减速机型号MC3PLSF04单台零件价格明细</t>
  </si>
  <si>
    <t>序号</t>
  </si>
  <si>
    <t>cover 272 230 190 140 40 Aus. sealing GRS200</t>
  </si>
  <si>
    <t>hexagon screw DIN933 M16 45 8.8</t>
  </si>
  <si>
    <t>cover 272 230 190 0 75 Y0009347, SOLID GRS200</t>
  </si>
  <si>
    <t>joint cover 04 3P SEAL COVER Y0009741</t>
  </si>
  <si>
    <t>黑盖</t>
  </si>
  <si>
    <t>rubber cover - - VK 68 8 RUBBER COVER</t>
  </si>
  <si>
    <t>plug DIN906 R1/8" -</t>
  </si>
  <si>
    <t>黑该</t>
  </si>
  <si>
    <t>joint cover 04 3P SEAL COVER AUS Y0009741</t>
  </si>
  <si>
    <t>inspection cover 211 430 22 MC04 -</t>
  </si>
  <si>
    <t>output shaft 118 511 STANDARD 04 42CRMO4</t>
  </si>
  <si>
    <t>bearing 30221 -</t>
  </si>
  <si>
    <t>key DIN6885 B 28 16 172 - C45K</t>
  </si>
  <si>
    <t>key DIN6885 B 28 16 72 - 55HRC</t>
  </si>
  <si>
    <t>seal bushing 115 105 55 NITROC 4H S355J0</t>
  </si>
  <si>
    <t>seal R 140 115 12 - NBR</t>
  </si>
  <si>
    <t>shim 190 174 .1 - CR2</t>
  </si>
  <si>
    <t>shim 190 174 .15 - CR2</t>
  </si>
  <si>
    <t>shim 190 174 .4 - CR2</t>
  </si>
  <si>
    <t>gear wheel 4 -76 319 84 .9 - 110H7A200VP21B=10癝OLID 17CRNIMO6</t>
  </si>
  <si>
    <t>pinion 4 21 99 242 .9 SPEC. 74r6A200VP-76B=10?17CRNIMO6</t>
  </si>
  <si>
    <t>bearing 32312 -</t>
  </si>
  <si>
    <t>0806069X</t>
  </si>
  <si>
    <t>key DIN6885 B 20 12 38 - 55HRC</t>
  </si>
  <si>
    <t>bushing 130 110 28.2 - S355J0</t>
  </si>
  <si>
    <t>bushing 130 110 35.8 - S355J0</t>
  </si>
  <si>
    <t>shim 130 112 .1 - CR2</t>
  </si>
  <si>
    <t>shim 130 112 .15 - CR2</t>
  </si>
  <si>
    <t>shim 130 112 .4 - CR2</t>
  </si>
  <si>
    <t>gear wheel 3 68 216 56 .7 - 74H7A140VP-22B=12?17CRNIMO6</t>
  </si>
  <si>
    <t>3级齿轴</t>
  </si>
  <si>
    <t>pinion 3 -22 77 254 .7 SPEC. 52.5r6A140VP68B=12?20MNCR5HH</t>
  </si>
  <si>
    <t>0012124X</t>
  </si>
  <si>
    <t>bearing 32310 -</t>
  </si>
  <si>
    <t>key DIN6885 B 16 10 27 - 55HRC</t>
  </si>
  <si>
    <t>bushing 71 52.5 58.3 - S355J0</t>
  </si>
  <si>
    <t>bushing 110 94 26.1 - S355J0</t>
  </si>
  <si>
    <t>shim 110 94 .1 - CR2</t>
  </si>
  <si>
    <t>shim 110 94 .15 - CR2</t>
  </si>
  <si>
    <t>shim 110 94 .4 - CR2</t>
  </si>
  <si>
    <t>3级齿轮</t>
  </si>
  <si>
    <t>gear wheel 2.5 -56 150 42 .7 - 52.5H7A104VP24B=12?20MNCR5HH</t>
  </si>
  <si>
    <t>pinion 2.5 24 69 472 .7 - A104VP-56B=12?20MNCR5HH</t>
  </si>
  <si>
    <t>bearing 32307 -</t>
  </si>
  <si>
    <t>bearing 33208 -</t>
  </si>
  <si>
    <t>key DIN6885 B 10 8 92 - C45K</t>
  </si>
  <si>
    <t>定距环</t>
  </si>
  <si>
    <t>bushing 80 70 19 - S355J0</t>
  </si>
  <si>
    <t>seal R 55 40 7 - FPM</t>
  </si>
  <si>
    <t>shim 80 66 .1 - CR2</t>
  </si>
  <si>
    <t>shim 80 66 .15 - CR2</t>
  </si>
  <si>
    <t>shim 80 66 .4 - CR2</t>
  </si>
  <si>
    <t>oil stick "R3/4"" H=145 -"</t>
  </si>
  <si>
    <t>SEW减速机型号MC3RLSF04单台零件价格明细</t>
  </si>
  <si>
    <t>6screw DIN933 M16 45 8.8</t>
  </si>
  <si>
    <t>plug DIN906 R1/4-St</t>
  </si>
  <si>
    <t>joint cover 04 2P 3R BACKSTOP COVER - S235JRG2</t>
  </si>
  <si>
    <t>0011409X</t>
  </si>
  <si>
    <t>soc.head cap screw DIN912 M10 35 8.8</t>
  </si>
  <si>
    <t>joint cover 04 2P 2R 3R SOLID COVER Y0009757</t>
  </si>
  <si>
    <t>cover 169 138 110 62 7 Taconite (bevel housing) GRS200</t>
  </si>
  <si>
    <t>bearing cover - - 3R04 -</t>
  </si>
  <si>
    <t>shim 276 210 .1 - CR2</t>
  </si>
  <si>
    <t>shim 276 210 .15 - CR2</t>
  </si>
  <si>
    <t>shim 276 210 .4 - CR2</t>
  </si>
  <si>
    <t>output shaft 118 511 SPECIAL 42CRMO4</t>
  </si>
  <si>
    <t>key W4190 B28x16x172 +C</t>
  </si>
  <si>
    <t>key W4190 B28x16x72 +QT+C</t>
  </si>
  <si>
    <t>氮化套</t>
  </si>
  <si>
    <t>定距套</t>
  </si>
  <si>
    <t>bushing 129 105 28.7 - S355J0</t>
  </si>
  <si>
    <t>seal W A115x140x12-FKM</t>
  </si>
  <si>
    <t>gear wheel 3.5 -89 325 84 .9 - 110H7A200VP22B=10°SOLID 17CRNIMO6</t>
  </si>
  <si>
    <t>pinion 3.5 22 90 242 .9 SPEC. 74r6A200VP-89B=10° 17CRNIMO6</t>
  </si>
  <si>
    <t>key W4190 B20x12x38 +QT+C</t>
  </si>
  <si>
    <t>gear wheel 3 68 216 56 .7 - 74H7A140VP-22B=12° 17CRNIMO6</t>
  </si>
  <si>
    <t>pinion 3 -22 77 381 .7 SPEC. 52.5r6A140VP68B=12° 20MNCR5HH</t>
  </si>
  <si>
    <t>bearing DIN720 32310 -</t>
  </si>
  <si>
    <t>key W4190 B16x10x44 55HRC</t>
  </si>
  <si>
    <t>bushing 71 52.5 17.1 - S355J0</t>
  </si>
  <si>
    <t>bushing 68 52.5 37.7 - S355J0</t>
  </si>
  <si>
    <t>bushing 110 94 30.4 - S355J0</t>
  </si>
  <si>
    <t>bevel wheel MC3R04 i2,071 18CrNiMo7-6+HH</t>
  </si>
  <si>
    <t>bevel pinion MC3R04 i=2,071 18CrNiMo7-6+HH</t>
  </si>
  <si>
    <t>bearing DIN720 32310B -</t>
  </si>
  <si>
    <t>key W4190 B12x8x72 +C</t>
  </si>
  <si>
    <t>nut - MSR 50X1.5 -</t>
  </si>
  <si>
    <t>seal R 62 45 7 - FPM</t>
  </si>
  <si>
    <t>oil stick "R3/4"" H=155 -"</t>
  </si>
  <si>
    <t>seal USITR-12 34.9 27.1 2.5 R3/4</t>
  </si>
  <si>
    <t>breather 1028-15-00 R3/4"</t>
  </si>
  <si>
    <t>SEW减速机型号MC3RLSF05单台零件价格明细</t>
  </si>
  <si>
    <t>cover 292 250 210 160 48 Aus. sealing GRS200</t>
  </si>
  <si>
    <t>cover 292 250 210 0 68 Y0009348 GRS200</t>
  </si>
  <si>
    <t>joint cover 05 2P 3R BACKSTOP COVER - S235JRG2</t>
  </si>
  <si>
    <t>soc.head cap screw DIN912 M10 45 8.8</t>
  </si>
  <si>
    <t>hexagon screw DIN933 M10 30 8.8</t>
  </si>
  <si>
    <t>joint cover 05 2P 2R 3R SOLID COVER Y0009758</t>
  </si>
  <si>
    <t>cover 180 152 120 75 8 Taconite (bevel housing) GRS200</t>
  </si>
  <si>
    <t>hexagon screw DIN933 M10 35 8.8</t>
  </si>
  <si>
    <t>inspection cover 226 460 22 MC05 -</t>
  </si>
  <si>
    <t>bearing cover - - 3R05 -</t>
  </si>
  <si>
    <t>shim 320 230 .1 - CR2</t>
  </si>
  <si>
    <t>shim 320 230 .15 - CR2</t>
  </si>
  <si>
    <t>shim 320 230 .4 - CR2</t>
  </si>
  <si>
    <t>output shaft 150 534 SPECIAL 05 42CRMO4</t>
  </si>
  <si>
    <t>bearing 32028 -</t>
  </si>
  <si>
    <t>0806105X</t>
  </si>
  <si>
    <t>key DIN6885 B 32 18 176 - C45K</t>
  </si>
  <si>
    <t>key DIN6885 B 36 20 80 - 55HRC</t>
  </si>
  <si>
    <t>bushing 165 140 15.6 - S355J0</t>
  </si>
  <si>
    <t>seal R 160 140 10 - FPM</t>
  </si>
  <si>
    <t>shim 210 192 .1 - CR2</t>
  </si>
  <si>
    <t>shim 210 192 .15 - CR2</t>
  </si>
  <si>
    <t>shim 210 192 .4 - CR2</t>
  </si>
  <si>
    <t>gear wheel 4 -86 355 92 .9 - 140.1H7A220VP22B=10°SOLID 17CRNIMO6</t>
  </si>
  <si>
    <t>pinion 4 22 102 267 .9 SPEC. 82r6A220VP-86B=10?17CRNIMO6</t>
  </si>
  <si>
    <t>bearing 32314 -</t>
  </si>
  <si>
    <t>key DIN6885 B 22 14 41 - 55HRC</t>
  </si>
  <si>
    <t>bushing 150 127 22.6 - S355J0</t>
  </si>
  <si>
    <t>bushing 150 127 30.3 - S355J0</t>
  </si>
  <si>
    <t>shim 150 136 .1 - CR2</t>
  </si>
  <si>
    <t>shim 150 136 .15 - CR2</t>
  </si>
  <si>
    <t>shim 150 136 .4 - CR2</t>
  </si>
  <si>
    <t>gear wheel 3 75 238 62 .7 - 82H7A154VP-24B=12?17CRNIMO6</t>
  </si>
  <si>
    <t>pinion 3 -24 84 416 .7 SPEC. 57.5r6A154VP75B=12?17CRNIMO6</t>
  </si>
  <si>
    <t>key DIN6885 B 16 10 49 - 55HRC</t>
  </si>
  <si>
    <t>bushing 76 57.5 27.7 - S355J0</t>
  </si>
  <si>
    <t>bushing 72 57.5 43.7 - S355J0</t>
  </si>
  <si>
    <t>bushing 120 102 11.3 - S355J0</t>
  </si>
  <si>
    <t>bushing 120 96 15.6 - S355J0</t>
  </si>
  <si>
    <t>bevel wheel 3.75 -31 0 - 0 0 d2=180 17CRNIMO6</t>
  </si>
  <si>
    <t>bevel pinion 3.75 15 - - d2=180 17CRNIMO6</t>
  </si>
  <si>
    <t>bearing 32311B -</t>
  </si>
  <si>
    <t>0806041X</t>
  </si>
  <si>
    <t>key DIN6885 B 14 9 84 - C45K</t>
  </si>
  <si>
    <t>seal bushing 60 50 31.5 - 20MNCR5HH</t>
  </si>
  <si>
    <t>nut - MSR 55X2 -</t>
  </si>
  <si>
    <t>seal R 75 60 8 - FPM</t>
  </si>
  <si>
    <t>lifting eye bolt DIN580 M20 -</t>
  </si>
  <si>
    <t>oil stick "R3/4"" H=175 -"</t>
  </si>
  <si>
    <t>SEW减速机型号MC3PLSF05单台零件价格明细</t>
  </si>
  <si>
    <t>joint cover 05 3P SEAL COVER Y0009742</t>
  </si>
  <si>
    <t>rubber cover - - VK 75 12 RUBBER COVER</t>
  </si>
  <si>
    <t>joint cover 05 3P SEAL COVER AUS Y0009742</t>
  </si>
  <si>
    <t>0287329X</t>
  </si>
  <si>
    <t>output shaft 150 534 STANDARD 05 42CRMO4</t>
  </si>
  <si>
    <t>seal R 160 140 10 - NBR</t>
  </si>
  <si>
    <t>gear wheel 4 -88 363 92 .9 - 140.1H7A220VP20B=10癝OLID 17CRNIMO6</t>
  </si>
  <si>
    <t>pinion 4 20 94 267 .9 SPEC. 75.1r6A220VP-88B=10?17CRNIMO6</t>
  </si>
  <si>
    <t>key DIN6885 B 22 14 43 - 55HRC</t>
  </si>
  <si>
    <t>gear wheel 2.5 96 250 62 .7 - 75.1H7A154VP-24B=12?17CRNIMO6</t>
  </si>
  <si>
    <t>pinion 2.5 -24 69 298 .7 SPEC. 57.5r6A154VP96B=12?20MNCR5HH</t>
  </si>
  <si>
    <t>key DIN6885 B 16 10 30 - 55HRC</t>
  </si>
  <si>
    <t>bushing 76 57.5 76.8 - S355J0</t>
  </si>
  <si>
    <t>0009157X</t>
  </si>
  <si>
    <t>gear wheel 2.5 -60 160 45 .7 - 57.5H7A112VP26B=12?20MNCR5HH</t>
  </si>
  <si>
    <t>pinion 2.5 26 75 488 .7 - A112VP-60B=12?20MNCR5HH</t>
  </si>
  <si>
    <t>bearing 32308 -</t>
  </si>
  <si>
    <t>bearing 33210 -</t>
  </si>
  <si>
    <t>key DIN6885 B 14 9 95 - C45K</t>
  </si>
  <si>
    <t>bushing 90 80 56.3 - S355J0</t>
  </si>
  <si>
    <t>seal R 65 50 8 - FPM</t>
  </si>
  <si>
    <t>shim 90 77 .1 - CR2</t>
  </si>
  <si>
    <t>shim 90 77 .15 - CR2</t>
  </si>
  <si>
    <t>shim 90 77 .4 - CR2</t>
  </si>
  <si>
    <t>oil stick "R3/4"" H=165 -"</t>
  </si>
  <si>
    <t>SEW减速机型号MC3RLSF06单台零件价格明细</t>
  </si>
  <si>
    <t>cover 312 271 230 170 47 Aus. sealing GRS200</t>
  </si>
  <si>
    <t>0287525X</t>
  </si>
  <si>
    <t>cover 312 271 230 0 80 - GRS200</t>
  </si>
  <si>
    <t>joint cover 06 2P 3R BACKSTOP COVER - S235JRG2</t>
  </si>
  <si>
    <t>soc.head cap screw DIN912 M12 50 8.8</t>
  </si>
  <si>
    <t>joint cover 06 2P 2R 3R SOLID COVER Y0009759</t>
  </si>
  <si>
    <t>cover 188 158 130 72 8 Taconite (bevel housing) GRS200</t>
  </si>
  <si>
    <t>inspection cover 248 525 22 MC06 -</t>
  </si>
  <si>
    <t>bearing cover - - 3R06 -</t>
  </si>
  <si>
    <t>shim 322 240 .1 - CR2</t>
  </si>
  <si>
    <t>shim 322 240 .15 - CR2</t>
  </si>
  <si>
    <t>shim 322 240 .4 - CR2</t>
  </si>
  <si>
    <t>output shaft 146 559 SPECIAL 06 42CRM04</t>
  </si>
  <si>
    <t>bearing 30226 -</t>
  </si>
  <si>
    <t>key DIN6885 B 32 18 186 - C45K</t>
  </si>
  <si>
    <t>key DIN6885 B 36 20 88 - 55HRC</t>
  </si>
  <si>
    <t>seal bushing 140 130 62.8 NITROC 4H S255J0</t>
  </si>
  <si>
    <t>bushing 169 130 24.4 - S355J0</t>
  </si>
  <si>
    <t>seal GR 170 140 15 - FPM</t>
  </si>
  <si>
    <t>shim 230 213 .1 - CR2</t>
  </si>
  <si>
    <t>shim 230 213 .15 - CR2</t>
  </si>
  <si>
    <t>shim 230 213 .4 - CR2</t>
  </si>
  <si>
    <t>gear wheel 4.5 83 389 100 .9 - 135H7A240VP-21B=10癝OLID 17CRNIMO6</t>
  </si>
  <si>
    <t>pinion 4.5 -21 110 289 .9 SPEC. 85.1r6A240VP83B=10?17CRNIMO6</t>
  </si>
  <si>
    <t>bearing 32315 -</t>
  </si>
  <si>
    <t>key DIN6885 B 25 14 45 - 55HRC</t>
  </si>
  <si>
    <t>bushing 160 135 25.2 - S355J0</t>
  </si>
  <si>
    <t>bushing 160 135 32.7 - S355J0</t>
  </si>
  <si>
    <t>shim 160 140 .1 - CR2</t>
  </si>
  <si>
    <t>shim 160 140 .15 - CR2</t>
  </si>
  <si>
    <t>shim 160 140 .4 - CR2</t>
  </si>
  <si>
    <t>gear wheel 3.5 -71 263 68 .9 - 85.1H7A169VP22B=12?17CRNIMO6</t>
  </si>
  <si>
    <t>pinion 3.5 22 90 437 .9 SPEC. 60.1r6A169VP-71B=12?17CRNIMO6</t>
  </si>
  <si>
    <t>key DIN6885 B 18 11 54 - 55HRC</t>
  </si>
  <si>
    <t>bushing 82 60.1 23.7 - S355J0</t>
  </si>
  <si>
    <t>bushing 77 60.1 47.7 - S355J0</t>
  </si>
  <si>
    <t>bushing 130 110 16.8 - S355J0</t>
  </si>
  <si>
    <t>bushing 130 110 21.1 - S355J0</t>
  </si>
  <si>
    <t>bevel wheel 4.25 31 0 - 0 0 d2=200 17CRNIMO6</t>
  </si>
  <si>
    <t>bevel pinion 4.25 -15 - - d2=200 17CRNIMO6</t>
  </si>
  <si>
    <t>bearing 32312BA -</t>
  </si>
  <si>
    <t>key DIN6885 B 14 9 89 - C45K</t>
  </si>
  <si>
    <t>0286925X</t>
  </si>
  <si>
    <t>轴套</t>
  </si>
  <si>
    <t>bushing 130 110 10.5 - S355J0</t>
  </si>
  <si>
    <t>锁母</t>
  </si>
  <si>
    <t>nut - MSR 60X2 -</t>
  </si>
  <si>
    <t>0287881X</t>
  </si>
  <si>
    <t>oil stick "R1"" H=190 -"</t>
  </si>
  <si>
    <t>seal USITR-16 42.8 33.9 3.4 R1 -</t>
  </si>
  <si>
    <t>breather "1028-16-00 R1"" -"</t>
  </si>
  <si>
    <t>SEW减速机型号MC2PLSF06单台零件价格明细</t>
  </si>
  <si>
    <t>0287511X</t>
  </si>
  <si>
    <t>Cover 312 271 230 170 54 Y0009341</t>
  </si>
  <si>
    <t>Hex.hd.screw ISO4017 M16x45-8.8-A2F</t>
  </si>
  <si>
    <t>Screw plug DIN906 R1/8-St</t>
  </si>
  <si>
    <t>Screw plug DIN906 R1/4-St</t>
  </si>
  <si>
    <t>Cover 312 271 230 0 80</t>
  </si>
  <si>
    <t>Bearing cover 2P/3R06 Backst.Cover</t>
  </si>
  <si>
    <t>Cyl.screw ISO4762 M12x50-8.8-A2F</t>
  </si>
  <si>
    <t>Hex.hd.screw ISO4017 M12x35-8.8-A2F</t>
  </si>
  <si>
    <t>Bearing cover 06 2P Y0009751</t>
  </si>
  <si>
    <t>Gear cover plate 248 525 22 MC06</t>
  </si>
  <si>
    <t>Hex.hd.screw ISO4017 M12x30-8.8-A2F</t>
  </si>
  <si>
    <t>Screw plug W4085 B-G1A-St-VZ-</t>
  </si>
  <si>
    <t>堵盖</t>
  </si>
  <si>
    <t>Insp_cover MC2P06 Bearing PT100 hole</t>
  </si>
  <si>
    <t>Hex.hd.screw ISO4017 M16x35-8.8-A2F</t>
  </si>
  <si>
    <t>O/P shaft 146 559 STANDARD 06</t>
  </si>
  <si>
    <t>TR-bearing 30226</t>
  </si>
  <si>
    <t>Key W4190 B32x18x186 +C</t>
  </si>
  <si>
    <t>Key W4190 B36x20x88 55HRC</t>
  </si>
  <si>
    <t>Oil seal sleeve 140X130X62.8 NITROC 4H</t>
  </si>
  <si>
    <t>Oil seal W A140x170x15-FKM</t>
  </si>
  <si>
    <t>Shim W4140 213x230x0,1-St</t>
  </si>
  <si>
    <t>Shim W4140 213x230x0,15-St</t>
  </si>
  <si>
    <t>Shim W4140 213x230x0,4-St</t>
  </si>
  <si>
    <t>Gear 4.5 83 389 100</t>
  </si>
  <si>
    <t>Pinion shaft 4.5 -21 110 289</t>
  </si>
  <si>
    <t>TR-bearing 32315</t>
  </si>
  <si>
    <t>Key DIN6885-1 B25x14x45 +QT+C</t>
  </si>
  <si>
    <t>定居环</t>
  </si>
  <si>
    <t>Spacer tube 160 135 25.2</t>
  </si>
  <si>
    <t>Spacer tube 160 135 32.7</t>
  </si>
  <si>
    <t>Shim W4140 140x160x0,1-St</t>
  </si>
  <si>
    <t>Shim W4140 140x160x0,15-St</t>
  </si>
  <si>
    <t>Shim W4140 140x160x0,4-St</t>
  </si>
  <si>
    <t>Gear 3 -89 280 68</t>
  </si>
  <si>
    <t>Pinion shaft 3 20 85 632 .7</t>
  </si>
  <si>
    <t>TR-bearing 32312</t>
  </si>
  <si>
    <t>TR-bearing 33215</t>
  </si>
  <si>
    <t>Key W4190 B20x12x96 +C</t>
  </si>
  <si>
    <t>Cover 124 - 110 - 13</t>
  </si>
  <si>
    <t>Sealing ring bush 130 95 23</t>
  </si>
  <si>
    <t>Spacer tube 130 110 21.1</t>
  </si>
  <si>
    <t>Oil seal W A75x95x7-FKM</t>
  </si>
  <si>
    <t>Shim W4140 112x130x0,1-St</t>
  </si>
  <si>
    <t>Shim W4140 112x130x0,15-St</t>
  </si>
  <si>
    <t>Shim W4140 112x130x0,4-St</t>
  </si>
  <si>
    <t>Lifting eye bolt DIN580 M20-C15E-A2F</t>
  </si>
  <si>
    <t>Oil-level gauge R 1'' H=190</t>
  </si>
  <si>
    <t>Seal.ring W4285 F-33,86x42,86x3,4-NBR/-</t>
  </si>
  <si>
    <t>Breather plug W4086 F-R1-St-A2F</t>
  </si>
  <si>
    <t>SEW减速机型号MC3PLSF06单台零件价格明细</t>
  </si>
  <si>
    <t>joint cover 06 3P SEAL COVER Y0009743</t>
  </si>
  <si>
    <t>joint cover 06 3P SEAL COVER AUS Y0009743</t>
  </si>
  <si>
    <t>output shaft 146 559 STANDARD 06 42CRM04</t>
  </si>
  <si>
    <t>seal R 170 140 15 - NBR</t>
  </si>
  <si>
    <t>gear wheel 4.5 85 398 100 .9 - 135H7A240VP-19B=10癝OLID 17CRNIMO6</t>
  </si>
  <si>
    <t>pinion 4.5 -19 102 289 .9 SPEC. 75.1r6A240VP85B=10?17CRNIMO6</t>
  </si>
  <si>
    <t>key DIN6885 B 22 14 50 - 55HRC</t>
  </si>
  <si>
    <t>gear wheel 3 -87 274 68 .7 - 75.1H7A169VP22B=12?17CRNIMO6</t>
  </si>
  <si>
    <t>0009403X</t>
  </si>
  <si>
    <t>pinion 3 22 77 314 .7 SPEC. 60.1r6A169VP-87B=12?20MNCR5HH</t>
  </si>
  <si>
    <t>key DIN6885 B 18 11 31 - 55HRC</t>
  </si>
  <si>
    <t>bushing 82 60.1 78.8 - S355J0</t>
  </si>
  <si>
    <t>gear wheel 2.5 65 172 48 .7 - 60.1H7A120VP-28B=12?17CRNIMO6</t>
  </si>
  <si>
    <t>pinion 2.5 -28 79 424 .7 - A120VP65B=12?20MNCR5HH</t>
  </si>
  <si>
    <t>key DIN6885 B 14 9 100 - C45K</t>
  </si>
  <si>
    <t>bushing 90 74 107.8 - S355J0</t>
  </si>
  <si>
    <t>oil stick "R1"" H=175 -"</t>
  </si>
  <si>
    <t>SEW减速机型号MC3RLSF07单台零件价格明细</t>
  </si>
  <si>
    <t>cover 346 298 250 180 47 Aus. sealing GRS200</t>
  </si>
  <si>
    <t>6screw DIN933 M20 50 8.8</t>
  </si>
  <si>
    <t>cover 346 298 250 0 84 - GRS200</t>
  </si>
  <si>
    <t>joint cover 07 2P 3R BACKSTOP COVER - S235JRG2</t>
  </si>
  <si>
    <t>joint cover 07 2P 2R 3R SOLID COVER Y0009760</t>
  </si>
  <si>
    <t>cover 199 168 140 90 8 Taconite (bevel housing) GRS200</t>
  </si>
  <si>
    <t>inspection cover 262 561 22 MC07 -</t>
  </si>
  <si>
    <t>6screw DIN933 M12 30 8.8</t>
  </si>
  <si>
    <t>bearing cover - - 3R07 -</t>
  </si>
  <si>
    <t>shim 346 250 .1 - CR2</t>
  </si>
  <si>
    <t>shim 346 250 .15 - CR2</t>
  </si>
  <si>
    <t>shim 346 250 .4 - CR2</t>
  </si>
  <si>
    <t>output shaft 156 613 SPECIAL 07 42CRMO4</t>
  </si>
  <si>
    <t>bearing 30228 -</t>
  </si>
  <si>
    <t>key W4190 B36x20x216 +C</t>
  </si>
  <si>
    <t>key W4190 B36x20x99 55HRC</t>
  </si>
  <si>
    <t>seal bushing 150 140 62.8 NITROC 4H S355J0</t>
  </si>
  <si>
    <t>bushing 172 140 28.5 - S355J0</t>
  </si>
  <si>
    <t>seal W A150x180x12-FKM</t>
  </si>
  <si>
    <t>shim 250 230 .1 - CR2</t>
  </si>
  <si>
    <t>shim 250 230 .15 - CR2</t>
  </si>
  <si>
    <t>shim 250 230 .4 - CR2</t>
  </si>
  <si>
    <t>gear wheel 5 82 428 111 1.1 - 145H7A265VP-21B=10°SOLID 17CRNIMO6</t>
  </si>
  <si>
    <t>pinion 5 -21 123 309 1.1 SPEC. 95r6A265VP82B=10° 17CRNIMO6</t>
  </si>
  <si>
    <t>bearing 32316 -</t>
  </si>
  <si>
    <t>key W4190 B25x14x49 +QT+C</t>
  </si>
  <si>
    <t>bushing 170 144 26.6 - S355J0</t>
  </si>
  <si>
    <t>bushing 170 144 34.3 - S355J0</t>
  </si>
  <si>
    <t>shim 170 150 .1 - CR2</t>
  </si>
  <si>
    <t>shim 170 150 .15 - CR2</t>
  </si>
  <si>
    <t>shim 170 150 .4 - CR2</t>
  </si>
  <si>
    <t>gear wheel 3.5 -75 278 72 .9 - 95H7A180VP24B=12° 17CRNIMO6</t>
  </si>
  <si>
    <t>pinion 3.5 24 98 454 .9 SPEC. 65.1r6A180VP-75B=12° 17CRNIMO6</t>
  </si>
  <si>
    <t>bearing 32313 -</t>
  </si>
  <si>
    <t>0806072X</t>
  </si>
  <si>
    <t>key W4190 B20x12x58 55HRC</t>
  </si>
  <si>
    <t>bushing 88 65.1 19.7 - S355J0</t>
  </si>
  <si>
    <t>bushing 82 65.1 52.2 - S355J0</t>
  </si>
  <si>
    <t>bushing 140 122 24.3 - S355J0</t>
  </si>
  <si>
    <t>bushing 140 122 28.6 - S355J0</t>
  </si>
  <si>
    <t>shim 140 120 .1 - CR2</t>
  </si>
  <si>
    <t>shim 140 120 .15 - CR2</t>
  </si>
  <si>
    <t>shim 140 120 .4 - CR2</t>
  </si>
  <si>
    <t>bevel wheel MC3R07 i2,067 18CrNiMo7-6+HH</t>
  </si>
  <si>
    <t>bevel pinion MC3R07 i2,067 18CrNiMo7-6+HH</t>
  </si>
  <si>
    <t>bearing DIN720 32313B -</t>
  </si>
  <si>
    <t>key W4190 B18x11x92 +C</t>
  </si>
  <si>
    <t>seal bushing 70 60 34 - 20MNCR5HH</t>
  </si>
  <si>
    <t>bushing 140 120 11.5 - S355J0</t>
  </si>
  <si>
    <t>nut - MSR 65X2 -</t>
  </si>
  <si>
    <t>seal R 90 70 7 - FPM</t>
  </si>
  <si>
    <t>lifting eye bolt DIN580 M24 -</t>
  </si>
  <si>
    <t>oil stick "R1"" H=220 -"</t>
  </si>
  <si>
    <t>seal USITR-16 42.8 33.9 3.4 R1</t>
  </si>
  <si>
    <t>SEW减速机型号MC2PLSF07单台零件价格明细</t>
  </si>
  <si>
    <t>Cover 346 298 250 180 47Aus.seal.</t>
  </si>
  <si>
    <t>Hex.hd.screw ISO4017 A-M20x50-8.8-A2F</t>
  </si>
  <si>
    <t>Cover 346 298 250 0 84</t>
  </si>
  <si>
    <t>Bearing cover 07 2P SEAL COVER AUS</t>
  </si>
  <si>
    <t>Hex.hd.screw ISO4017 A-M12x35-8.8-A2F</t>
  </si>
  <si>
    <t>Gear unit cover 262 561 22 MC07</t>
  </si>
  <si>
    <t>Hex.hd.screw ISO4017 A-M12x30-8.8-A2F</t>
  </si>
  <si>
    <t>Screw plug W4085 B-G1A-St-VZ-NBR</t>
  </si>
  <si>
    <t>Gear unit cover 346 346 23-Y0009289</t>
  </si>
  <si>
    <t>Hex.hd.screw ISO4017 A-M20x40-8.8-A2F</t>
  </si>
  <si>
    <t>O/P shaft 156 613 STANDARD 07</t>
  </si>
  <si>
    <t>TR-bearing 30228</t>
  </si>
  <si>
    <t>Key W4190 B36x20x216 +C</t>
  </si>
  <si>
    <t>Key W4190 B36x20x99 55HRC</t>
  </si>
  <si>
    <t>Oil seal sleeve 150X140X62.8 NITROC 4H</t>
  </si>
  <si>
    <t>Oil seal W A150x180x12-FKM</t>
  </si>
  <si>
    <t>Shim W4140 230x250x0,1-St</t>
  </si>
  <si>
    <t>Shim W4140 230x250x0,15-St</t>
  </si>
  <si>
    <t>Shim W4140 230x250x0,4-St</t>
  </si>
  <si>
    <t>Gear 4.5 94 439 111</t>
  </si>
  <si>
    <t>Pinion shaft 4.5 -21 111 309</t>
  </si>
  <si>
    <t>TR-bearing 32316</t>
  </si>
  <si>
    <t>Key W4190 B25x14x49 +QT+C</t>
  </si>
  <si>
    <t>Spacer tube 170 144 26.6</t>
  </si>
  <si>
    <t>Spacer tube 170 144 34.3</t>
  </si>
  <si>
    <t>Shim W4140 150x170x0,1-St</t>
  </si>
  <si>
    <t>Shim W4140 150x170x0,15-St</t>
  </si>
  <si>
    <t>Shim W4140 150x170x0,4-St</t>
  </si>
  <si>
    <t>Gear 3 -95 299 72</t>
  </si>
  <si>
    <t>Pinion shaft 3 21 93 662 .7</t>
  </si>
  <si>
    <t>TR-bearing 32313</t>
  </si>
  <si>
    <t>TR-bearing 33216</t>
  </si>
  <si>
    <t>Oil seal sleeve 80 55 68</t>
  </si>
  <si>
    <t>Spacer tube 140 122 15</t>
  </si>
  <si>
    <t>Oil seal W A80x100x7-FKM</t>
  </si>
  <si>
    <t>Shim W4140 120x140x0,1-St</t>
  </si>
  <si>
    <t>Shim W4140 120x140x0,15-St</t>
  </si>
  <si>
    <t>Shim W4140 120x140x0,4-St</t>
  </si>
  <si>
    <t>Lifting eyebolt  DIN580 M24-C15E-A2F</t>
  </si>
  <si>
    <t>Oil dipstick R 1'' H=220</t>
  </si>
  <si>
    <t>Gasket ring W4285 F-33,86x42,86x3,4-</t>
  </si>
  <si>
    <t>SEW减速机型号MC3PLSF07单台零件价格明细</t>
  </si>
  <si>
    <t>joint cover 07 3P SEAL COVER Y0009744</t>
  </si>
  <si>
    <t>plug W4300 2-85x12</t>
  </si>
  <si>
    <t>plug DIN906 R1/8"</t>
  </si>
  <si>
    <t>joint cover 07 3P SEAL COVER AUS Y0009744</t>
  </si>
  <si>
    <t>output shaft 156 613 STANDARD 07 42CRMO4</t>
  </si>
  <si>
    <t>gear wheel 4.5 94 439 111 .9 - 145H7A265VP-21B=10°SOLID 17CRNIMO6</t>
  </si>
  <si>
    <t>pinion 4.5 -21 111 309 .9 SPEC. 85.1r6A265VP94B=10° 17CRNIMO6</t>
  </si>
  <si>
    <t>gear wheel 3.5 -79 292 72 .9 - 85.1H7A180VP20B=12° 17CRNIMO6</t>
  </si>
  <si>
    <t>pinion 3.5 20 83 322 .9 SPEC. 65.1r6A180VP-79B=12° 17CRNIMO6</t>
  </si>
  <si>
    <t>key W4190 B20x12x34 +QT+C</t>
  </si>
  <si>
    <t>bushing 88 65.1 79.8 - S355J0</t>
  </si>
  <si>
    <t>gear wheel 3 58 187 52 .7 - 65.1H7A130VP-25B=12° 17CRNIMO6</t>
  </si>
  <si>
    <t>pinion 3 -25 87 440 .7 - A130VP58B=12° 17CRNIMO6</t>
  </si>
  <si>
    <t>key DIN6885-1 B14x9x100 +C</t>
  </si>
  <si>
    <t>bushing 100 84 115.8 - S355J0</t>
  </si>
  <si>
    <t>seal W A55x72x8-FKM</t>
  </si>
  <si>
    <t>oil stick "R1"" H=210 -"</t>
  </si>
  <si>
    <t>SEW减速机型号MC3RLSF08单台零件价格明细</t>
  </si>
  <si>
    <t>cover 356 308 260 200 50 Aus. sealing GRS200</t>
  </si>
  <si>
    <t>cover 356 308 260 0 83 - GRS200</t>
  </si>
  <si>
    <t>joint cover 08 2P 2R 3R SOLID COVER Y0009761</t>
  </si>
  <si>
    <t>cover 224 186 150 90 7.5 Taconite (bevel housing) GRS200</t>
  </si>
  <si>
    <t>0287668X</t>
  </si>
  <si>
    <t>inspection cover 289 597 22 MC08 -</t>
  </si>
  <si>
    <t>bearing cover - - 3R08 -</t>
  </si>
  <si>
    <t>shim 385 270 .1 - CR2</t>
  </si>
  <si>
    <t>shim 385 270 .15 - CR2</t>
  </si>
  <si>
    <t>shim 385 270 .4 - CR2</t>
  </si>
  <si>
    <t>output shaft 186 664 STANDARD 08 42CRMO4</t>
  </si>
  <si>
    <t>bearing 32034X#1</t>
  </si>
  <si>
    <t>key W4190 B40x22x216 +C</t>
  </si>
  <si>
    <t>key W4190 B45x25x109 55HRC</t>
  </si>
  <si>
    <t>seal R 200 170 15 - FPM</t>
  </si>
  <si>
    <t>shim 260 240 .1 - CR2</t>
  </si>
  <si>
    <t>shim 260 240 .15 - CR2</t>
  </si>
  <si>
    <t>shim 260 240 .4 - CR2</t>
  </si>
  <si>
    <t>gear wheel 6 73 458 121 1.4 - 175H7A290VP-21B=10°SOLID 17CRNIMO6</t>
  </si>
  <si>
    <t>pinion 6 -21 147 345 1.4 SPEC. 100.1r6A290VP73B=10° 17CRNIMO6</t>
  </si>
  <si>
    <t>bearing 32318 -</t>
  </si>
  <si>
    <t>key DIN6885-1 B28x16x56 +QT+C</t>
  </si>
  <si>
    <t>bushing 190 158 32.6 - S355J0</t>
  </si>
  <si>
    <t>bushing 190 158 43.3 - S355J0</t>
  </si>
  <si>
    <t>0009112X</t>
  </si>
  <si>
    <t>gear wheel 3.5 -89 325 80 .9 - 100.1H7A200VP22B=12° 17CRNIMO6</t>
  </si>
  <si>
    <t>pinion 3.5 22 90 346 .9 SPEC. 74r6A200VP-89B=12° 17CRNIMO6</t>
  </si>
  <si>
    <t>bearing DIN720 32314 -</t>
  </si>
  <si>
    <t>key W4190 B20x12x72 55HRC</t>
  </si>
  <si>
    <t>bushing 93 74 20.6 - S355J0</t>
  </si>
  <si>
    <t>bushing 91 74 48.2 - S355J0</t>
  </si>
  <si>
    <t>bushing 150 127 37.7 - S355J0</t>
  </si>
  <si>
    <t>bevel wheel MC3R08 i2,786 18CrNiMo7-6+HH</t>
  </si>
  <si>
    <t>bevel pinion MC3R08 i2,786 18CrNiMo7-6+HH</t>
  </si>
  <si>
    <t>bearing 32314B</t>
  </si>
  <si>
    <t>bushing 150 130 12 - S355J0</t>
  </si>
  <si>
    <t>nut - MSR 70X2 -</t>
  </si>
  <si>
    <t>seal R 90 65 7 - FPM</t>
  </si>
  <si>
    <t>0287895X</t>
  </si>
  <si>
    <t>oil stick "R1"" H=235 -"</t>
  </si>
  <si>
    <t>(Y000777501)</t>
  </si>
  <si>
    <t>箱体改造</t>
  </si>
  <si>
    <t>Gear unit hous. MC2P8, MCR8 /OH</t>
  </si>
  <si>
    <t>SEW减速机（MC2PLHF08）维修一次鉴定明细</t>
  </si>
  <si>
    <t>规格型号</t>
  </si>
  <si>
    <t>O/P shaft 186 664 STANDARD 08</t>
  </si>
  <si>
    <t>低速轴轴承</t>
  </si>
  <si>
    <t>TR-bearing 32034X#2</t>
  </si>
  <si>
    <t>二轴轴承</t>
  </si>
  <si>
    <t>TR-bearing 32318</t>
  </si>
  <si>
    <t>高速轴轴承</t>
  </si>
  <si>
    <t>TR-bearing 33217</t>
  </si>
  <si>
    <t>(Y0012371)</t>
  </si>
  <si>
    <t>Oil seal sleeve 200X190X54.5 NITROC 4H</t>
  </si>
  <si>
    <t>(Y0010646)</t>
  </si>
  <si>
    <t>Oil seal sleeve 100X85X50</t>
  </si>
  <si>
    <t>Oil seal W A100x120x7,5-FKM</t>
  </si>
  <si>
    <t>(0017534X)</t>
  </si>
  <si>
    <t>Oil seal W A200x230x15-FKM</t>
  </si>
  <si>
    <t>(Y0010632)</t>
  </si>
  <si>
    <t>套</t>
  </si>
  <si>
    <t>Spacer tube 150 116 12.5</t>
  </si>
  <si>
    <t>(Y0009399)</t>
  </si>
  <si>
    <t>甩油环</t>
  </si>
  <si>
    <t>Labyrinth ring 254 190 15 LSS</t>
  </si>
  <si>
    <t>(Y0010612)</t>
  </si>
  <si>
    <t>Labyrinth ring 144 100 18 HSS</t>
  </si>
  <si>
    <t>(Y001365807)</t>
  </si>
  <si>
    <t>Bushing 260 234 10</t>
  </si>
  <si>
    <t>(Y0012328)</t>
  </si>
  <si>
    <t>Key W4190 B50x28x119 +C</t>
  </si>
  <si>
    <t>(Y0012308)</t>
  </si>
  <si>
    <t>Key DIN6885-1 B28x16x56 +QT+C</t>
  </si>
  <si>
    <t>(Y0009383)</t>
  </si>
  <si>
    <t>Cover 356 308 260 230 52Aus.seal.</t>
  </si>
  <si>
    <t>(Y001365714)</t>
  </si>
  <si>
    <t>Spacer tube 240 190 31.8</t>
  </si>
  <si>
    <t>(Y0011026)</t>
  </si>
  <si>
    <t>201齿轴</t>
  </si>
  <si>
    <t>Pinion shaft 6 -19 135 345</t>
  </si>
  <si>
    <t>(Y0009727)</t>
  </si>
  <si>
    <t>299齿轮</t>
  </si>
  <si>
    <t>Wheel 4.5 -59 285 80</t>
  </si>
  <si>
    <t>(Y001065308)</t>
  </si>
  <si>
    <t>Oil dipstick MC R 1'' H=235</t>
  </si>
  <si>
    <t>2614</t>
  </si>
  <si>
    <t>油加热器总成</t>
  </si>
  <si>
    <t>thermostat DANFOSS RT14 17-5099 -</t>
  </si>
  <si>
    <t>泄油阀</t>
  </si>
  <si>
    <t>Oil Valve R1Tajo-R1 Replace by 88086356</t>
  </si>
  <si>
    <t>(Y0003998)</t>
  </si>
  <si>
    <t>透气帽</t>
  </si>
  <si>
    <t>150</t>
  </si>
  <si>
    <t>(Y0011478)</t>
  </si>
  <si>
    <t>挡板</t>
  </si>
  <si>
    <t>end plate 149.5 35 - S355J0</t>
  </si>
  <si>
    <t>155</t>
  </si>
  <si>
    <t>(Y0014600)</t>
  </si>
  <si>
    <t>盖</t>
  </si>
  <si>
    <t>cover HOLLOW SHAFT(KEY) COVER  SIZE 08/09 S355J0</t>
  </si>
  <si>
    <t>156</t>
  </si>
  <si>
    <t>螺栓</t>
  </si>
  <si>
    <t>6screw DIN931 M20 80 8.8</t>
  </si>
  <si>
    <t>4</t>
  </si>
  <si>
    <t>157</t>
  </si>
  <si>
    <t>(Y0013157)</t>
  </si>
  <si>
    <t>bushing 27 21.9 34 - S355J0</t>
  </si>
  <si>
    <t>164</t>
  </si>
  <si>
    <t>迷宫环</t>
  </si>
  <si>
    <t>retaining ring DIN472 150x4 -</t>
  </si>
  <si>
    <t>2</t>
  </si>
  <si>
    <t>1016</t>
  </si>
  <si>
    <t>(Z0070607)</t>
  </si>
  <si>
    <t>衬套</t>
  </si>
  <si>
    <t>STUD BOLT M36 180 M10x35</t>
  </si>
  <si>
    <t>1018</t>
  </si>
  <si>
    <t>(Z0070674)</t>
  </si>
  <si>
    <t>套塞</t>
  </si>
  <si>
    <t>BUSHING52 12 16 FOR FAN GUARD S355J0</t>
  </si>
  <si>
    <t>(Y0010960)</t>
  </si>
  <si>
    <t>301齿轴</t>
  </si>
  <si>
    <t>Pinion shaft 4.5 26 135 589</t>
  </si>
  <si>
    <t>(Y0010264)</t>
  </si>
  <si>
    <t>低速轴齿轮</t>
  </si>
  <si>
    <t>Wheel 6 75 470 121</t>
  </si>
  <si>
    <t>SEW减速机型号MC3RLSF09单台零件价格明细</t>
  </si>
  <si>
    <t xml:space="preserve">  SEW减速机型号\M3RSF50|单台零件价格明细</t>
  </si>
  <si>
    <t>单价（不含税）</t>
  </si>
  <si>
    <t>总价（不含税）</t>
  </si>
  <si>
    <t>Y0006169</t>
  </si>
  <si>
    <t>伞齿轴</t>
  </si>
  <si>
    <t>BEVEL WHEEL 4.25  33  80210 01 VP16 17CRNIMO6</t>
  </si>
  <si>
    <t>Y000616811  1</t>
  </si>
  <si>
    <t>BEVEL PINION 4.25--16  1081D2  210 VP33    17CRNIMO6</t>
  </si>
  <si>
    <t>Z0010723</t>
  </si>
  <si>
    <t>二轴</t>
  </si>
  <si>
    <t>PINION 3.5  25  99  444.9-80 17CRNIMO6</t>
  </si>
  <si>
    <t>Y0005540</t>
  </si>
  <si>
    <t>三轴</t>
  </si>
  <si>
    <t>PINION6-21  145  352 1.4-17CRIMO6</t>
  </si>
  <si>
    <t>Y000658008</t>
  </si>
  <si>
    <t>三轴齿轮</t>
  </si>
  <si>
    <t>GEAR 3.5--89  325  82.90.027 17CrNiMo7-6</t>
  </si>
  <si>
    <t>Y000502530</t>
  </si>
  <si>
    <t>Shaft M 155 609--42CRMO4</t>
  </si>
  <si>
    <t>Y0006686</t>
  </si>
  <si>
    <t>GEAR 6  66  417  1121.4 17CRNIMO6</t>
  </si>
  <si>
    <t>410</t>
  </si>
  <si>
    <t>6832314B</t>
  </si>
  <si>
    <t>一轴轴承(高速)</t>
  </si>
  <si>
    <t>BEARING32314B -</t>
  </si>
  <si>
    <t>411</t>
  </si>
  <si>
    <t>310</t>
  </si>
  <si>
    <t>BEARING -32315A</t>
  </si>
  <si>
    <t>210</t>
  </si>
  <si>
    <t>三轴轴承</t>
  </si>
  <si>
    <t>BEARING 22319E -</t>
  </si>
  <si>
    <t>110</t>
  </si>
  <si>
    <t>四轴轴承（低速)</t>
  </si>
  <si>
    <t>BEARING 22228-</t>
  </si>
  <si>
    <t>480</t>
  </si>
  <si>
    <t>一轴油封（高速）</t>
  </si>
  <si>
    <t>SEAL A 90  65  7 - FKM</t>
  </si>
  <si>
    <t>180</t>
  </si>
  <si>
    <t>四轴油封（低速）</t>
  </si>
  <si>
    <t>SEAL AS 170  140  15 - NBR</t>
  </si>
  <si>
    <t>425</t>
  </si>
  <si>
    <t>Y0003699</t>
  </si>
  <si>
    <t>BEARING HOUSING 0 220 190 118 0 M3R(V)70/80, U1=1.6/1.8/2.0/2.25/2.5 S355J0</t>
  </si>
  <si>
    <t>341</t>
  </si>
  <si>
    <t>Y0002610</t>
  </si>
  <si>
    <t>BUSHING 0 24 14 51.5 0 - S355J0</t>
  </si>
  <si>
    <t>340</t>
  </si>
  <si>
    <t>4705639</t>
  </si>
  <si>
    <t>BUSHING120 95 8 Q235</t>
  </si>
  <si>
    <t>441</t>
  </si>
  <si>
    <t>4744223</t>
  </si>
  <si>
    <t>BUSHING 0 105 90 8 0 - FE52C</t>
  </si>
  <si>
    <t>240</t>
  </si>
  <si>
    <t>IDB160120013</t>
  </si>
  <si>
    <t>BUSHING - 160 120 13 - - Q235</t>
  </si>
  <si>
    <t>HOUSING  M3PSF70 MODIFY ADD BACKSTOP修复</t>
  </si>
  <si>
    <t>740</t>
  </si>
  <si>
    <t>574820</t>
  </si>
  <si>
    <t>BREATHER 1028-15-00 R3/4 -</t>
  </si>
  <si>
    <t>773</t>
  </si>
  <si>
    <t>Y0009597</t>
  </si>
  <si>
    <t>油管总成</t>
  </si>
  <si>
    <t>*FITTING VOSS 37-RUCL-15RK 15 (R1/2) AISI316</t>
  </si>
  <si>
    <t>730</t>
  </si>
  <si>
    <t>LU5RFSA127</t>
  </si>
  <si>
    <t>OIL LEVEL GLASS FSA 127-2.0/-/12/-S014</t>
  </si>
  <si>
    <t>070</t>
  </si>
  <si>
    <t>Y0004109</t>
  </si>
  <si>
    <t>观察盖</t>
  </si>
  <si>
    <t>INSP.COVER 260 0 28 M-70/90 GRS200</t>
  </si>
  <si>
    <t>Z0054410</t>
  </si>
  <si>
    <t>COVER 272 236 200 12.5 S355J0</t>
  </si>
  <si>
    <t>Y0002637</t>
  </si>
  <si>
    <t>COVER 210 185 – 35 120-50sx</t>
  </si>
  <si>
    <t>025</t>
  </si>
  <si>
    <t>Y0002850</t>
  </si>
  <si>
    <t>COVER 332 296 260 0 11 M-70 GRS200</t>
  </si>
  <si>
    <t>010</t>
  </si>
  <si>
    <t>Z0054316</t>
  </si>
  <si>
    <t>COVER 392 356 320 210 12 M-70 100-LSS AU-TACONITE GG20</t>
  </si>
  <si>
    <t>16</t>
  </si>
  <si>
    <t>CCM70TAC</t>
  </si>
  <si>
    <t>高速迷宫组件</t>
  </si>
  <si>
    <t>AU-TACONITE SEAL WITH GREASE NIPPLE /HSS</t>
  </si>
  <si>
    <t>17</t>
  </si>
  <si>
    <t>QQM70TAC</t>
  </si>
  <si>
    <t>低速迷宫组件</t>
  </si>
  <si>
    <t>AU-TACONITE SEAL WITH GREASE NIPPLE /LSS</t>
  </si>
  <si>
    <t>725</t>
  </si>
  <si>
    <t>625700</t>
  </si>
  <si>
    <t>LIFTING EYE BOLT DIN580 M24 -</t>
  </si>
  <si>
    <t>470</t>
  </si>
  <si>
    <t>694800</t>
  </si>
  <si>
    <t>NUT - KM18 -</t>
  </si>
  <si>
    <t>放油阀总成</t>
  </si>
  <si>
    <t>MALE NIPPLER3/4 DA4652 L=250</t>
  </si>
  <si>
    <t>2612</t>
  </si>
  <si>
    <t>LU9K7</t>
  </si>
  <si>
    <t>油加热器</t>
  </si>
  <si>
    <t>TERMINAL BOX K7 - IP34</t>
  </si>
  <si>
    <t>15</t>
  </si>
  <si>
    <t>AHMFXM10040SX90</t>
  </si>
  <si>
    <t>逆止器总成</t>
  </si>
  <si>
    <t>Backstop W4943 RSM160-90</t>
  </si>
  <si>
    <t>风扇总成</t>
  </si>
  <si>
    <t>ASSEMBLYFAN - 0 0 PARTIAL ASSEMBLY FAN *</t>
  </si>
  <si>
    <t>1025</t>
  </si>
  <si>
    <t>4807945</t>
  </si>
  <si>
    <t>风扇叶</t>
  </si>
  <si>
    <t>WING 400 85 - ALSI10MG</t>
  </si>
  <si>
    <t>1030</t>
  </si>
  <si>
    <t>3807065</t>
  </si>
  <si>
    <t>风扇罩壳</t>
  </si>
  <si>
    <t>GUARD -400 547 116 1.5 FEP01AM0</t>
  </si>
  <si>
    <t>1031</t>
  </si>
  <si>
    <t>Y0002501</t>
  </si>
  <si>
    <t>GUARD - - S355J0</t>
  </si>
  <si>
    <t xml:space="preserve">  SEW减速机型号M3PSF50|单台零件价格明细</t>
  </si>
  <si>
    <t>100</t>
  </si>
  <si>
    <t>LSS SHAFT 155 609 - 42CRMO4</t>
  </si>
  <si>
    <t>BEARING 22228E -</t>
  </si>
  <si>
    <t>199</t>
  </si>
  <si>
    <t>GEAR WHEEL 666417  112  1.4-A269VP21  155H7 17CRNIMO6</t>
  </si>
  <si>
    <t>201</t>
  </si>
  <si>
    <t>Y005540DB</t>
  </si>
  <si>
    <t>PINION 6-21 145 352 1.4 - 17CRNIMO6</t>
  </si>
  <si>
    <t>BEARING 22319E-</t>
  </si>
  <si>
    <t>299</t>
  </si>
  <si>
    <t>Y0006658008</t>
  </si>
  <si>
    <t>二轴齿轮</t>
  </si>
  <si>
    <t>GEAR WHEEL 3.5-89 325  82.9 0.027  VP25 115H7 17CRNIMO6</t>
  </si>
  <si>
    <t>301</t>
  </si>
  <si>
    <t>Y0005645</t>
  </si>
  <si>
    <t>PINION 3.5  25  99323.9-17CRNIMO6</t>
  </si>
  <si>
    <t>BEARING 22314E -</t>
  </si>
  <si>
    <t>399</t>
  </si>
  <si>
    <t>Y000652506</t>
  </si>
  <si>
    <t>GEAR WHEEL 3 73232 62.7.0.021A154VP26 80H7 17CRNIMO6</t>
  </si>
  <si>
    <t>401</t>
  </si>
  <si>
    <t>Y000582935</t>
  </si>
  <si>
    <t>PINION 3-26 89731 .7 - - 17CRNIMO6</t>
  </si>
  <si>
    <t>BEARING 22310E -</t>
  </si>
  <si>
    <t>SEAL AS 65  50  8 - FKM</t>
  </si>
  <si>
    <t>IDB145110011</t>
  </si>
  <si>
    <t>BUSHING - 145 110 11 - - Q235</t>
  </si>
  <si>
    <t>Y0005471</t>
  </si>
  <si>
    <t>BUSHING 0 105 80 40 0 - S355J0</t>
  </si>
  <si>
    <t>475732203</t>
  </si>
  <si>
    <t>BUSHING 0 68 55 3 0 - FE52C</t>
  </si>
  <si>
    <t>001</t>
  </si>
  <si>
    <t>Y0002119</t>
  </si>
  <si>
    <t>GEAR HOUSING M3PSF60 - - GRS200J</t>
  </si>
  <si>
    <t>TERMINAL BOX K7 - IP34THERMOSTAT DANFOSS RT14 17-5099 -</t>
  </si>
  <si>
    <t>油位计</t>
  </si>
  <si>
    <t>Y0004097</t>
  </si>
  <si>
    <t>INSP.COVER 220 - 28 M50, M60 GRS200</t>
  </si>
  <si>
    <t>Z0054315</t>
  </si>
  <si>
    <t>COVER 372 163 290 190 3 M-60, AU-TACONITE GRS200</t>
  </si>
  <si>
    <t>015</t>
  </si>
  <si>
    <t>Y0002839</t>
  </si>
  <si>
    <t>COVER 372 326 290 0 5 M-60 GRS200</t>
  </si>
  <si>
    <t>Y0002849</t>
  </si>
  <si>
    <t>COVER 312 276 240 0 5 M-60 GRS200</t>
  </si>
  <si>
    <t>040</t>
  </si>
  <si>
    <t>Z0002493</t>
  </si>
  <si>
    <t>COVER 180 148 120 72 13 M-60 AU-TACONITE S355JO</t>
  </si>
  <si>
    <t>045</t>
  </si>
  <si>
    <t>3003</t>
  </si>
  <si>
    <t>Z0002494</t>
  </si>
  <si>
    <t>FAN ON SHAFT END OPP /M60</t>
  </si>
  <si>
    <t>3103</t>
  </si>
  <si>
    <t>Y0008487</t>
  </si>
  <si>
    <t>12</t>
  </si>
  <si>
    <t>ABM60OPP</t>
  </si>
  <si>
    <t>1015</t>
  </si>
  <si>
    <t>Y0002485</t>
  </si>
  <si>
    <t>WING 315 55 - ALSI10MG</t>
  </si>
  <si>
    <t>3807064</t>
  </si>
  <si>
    <t>GUARD -315 443 95 1.5 FEP01AM0</t>
  </si>
  <si>
    <t>1022</t>
  </si>
  <si>
    <t>Y0002492</t>
  </si>
  <si>
    <t>GUARD TAUSTALEVY (315) 443 X 2 FEP01AM0</t>
  </si>
  <si>
    <t xml:space="preserve">  SEW减速机型号\M3RSF60|单台零件价格明细</t>
  </si>
  <si>
    <t>BEVEL WHEEL 6 -32 105 290 0 1.4 VP20 KEY CONNECTION 17CRNIMO6</t>
  </si>
  <si>
    <t>BEVEL PINION 6 20 189 1.4 d2 290 VP32 17CRNIMO6</t>
  </si>
  <si>
    <t>PINION 4.5 -23 119 424 .9 - KEY CONNECTION 105s6 17CRNIMO6</t>
  </si>
  <si>
    <t>PINION7 24 190 454 1.4-17CRIMO6</t>
  </si>
  <si>
    <t>GEAR 5 81 427 108 1.1 135H7 18CrNiMo7-6</t>
  </si>
  <si>
    <t>Shaft M 200 747</t>
  </si>
  <si>
    <t>GEAR 8 -67 564 146 1.7 200H7 18CrNiMo7-6</t>
  </si>
  <si>
    <t>6822320</t>
  </si>
  <si>
    <t>BEARING 22320E -</t>
  </si>
  <si>
    <t>6822313</t>
  </si>
  <si>
    <t>BEARING - 31318A</t>
  </si>
  <si>
    <t>BEARING -32319</t>
  </si>
  <si>
    <t>6822324</t>
  </si>
  <si>
    <t>BEARING 22324E -</t>
  </si>
  <si>
    <t>6822236</t>
  </si>
  <si>
    <t>BEARING 22236 -</t>
  </si>
  <si>
    <t>580160</t>
  </si>
  <si>
    <t>SEAL A 110 85 12 - FKM</t>
  </si>
  <si>
    <t>565600</t>
  </si>
  <si>
    <t>SEAL AS 210 180 15 - NBR</t>
  </si>
  <si>
    <r>
      <rPr>
        <sz val="9"/>
        <rFont val="宋体"/>
        <charset val="134"/>
      </rPr>
      <t>HOUSING  M3PSF70 MODIFY ADD BACKSTOP</t>
    </r>
    <r>
      <rPr>
        <sz val="9"/>
        <rFont val="宋体"/>
        <charset val="134"/>
      </rPr>
      <t>修复</t>
    </r>
  </si>
  <si>
    <t xml:space="preserve">   SEW减速机型号\M3PSF60|单台零件价格明细</t>
  </si>
  <si>
    <t>Y000586711</t>
  </si>
  <si>
    <t>PINION 3 -24 82 653 .7 - - 17CRNIMO6</t>
  </si>
  <si>
    <t>Y0005689</t>
  </si>
  <si>
    <t>PINION 4 25 114 369 .9 - 90V6 17CRNIMO6</t>
  </si>
  <si>
    <t>Y000655210</t>
  </si>
  <si>
    <t>GEAR WHEEL 3 85 268 68 .7 0.034  90H7 17CRNIMO6</t>
  </si>
  <si>
    <t>Y0014131DB</t>
  </si>
  <si>
    <t>PINION 7 -21 170 408 1.4 - 130v6 17CRNIMO6</t>
  </si>
  <si>
    <t>Y000660410</t>
  </si>
  <si>
    <t>GEAR WHEEL 4 -89 373 94 .9 0.034 A235 VP25 130H7 17CRNIMO6</t>
  </si>
  <si>
    <t>Y000502630</t>
  </si>
  <si>
    <t>LSS SHAFT 175 705 - 42CRMO4</t>
  </si>
  <si>
    <t>Y0014129</t>
  </si>
  <si>
    <t>GEAR WHEEL 7 66 481 130 1.4 - A311 VP21 175H7 17CRNIMO6</t>
  </si>
  <si>
    <t>6822311</t>
  </si>
  <si>
    <t>BEARING 22311E -</t>
  </si>
  <si>
    <t>6822316</t>
  </si>
  <si>
    <t>BEARING 22316E -</t>
  </si>
  <si>
    <t>6822322</t>
  </si>
  <si>
    <t>BEARING 22322E-</t>
  </si>
  <si>
    <t>6822232</t>
  </si>
  <si>
    <t>BEARING 22232E -</t>
  </si>
  <si>
    <t>580120</t>
  </si>
  <si>
    <t>SEAL AS 72 55 8 - FKM</t>
  </si>
  <si>
    <t>565200</t>
  </si>
  <si>
    <t>SEAL AS 190 160 15 - NBR</t>
  </si>
  <si>
    <t>SEW减速机型号\M2PSF60|单台零件价格明细</t>
  </si>
  <si>
    <t>Y000567733</t>
  </si>
  <si>
    <t>PINION 3.5 22 92 824 .9 - - 17CRNIMO6</t>
  </si>
  <si>
    <t>Y0005545</t>
  </si>
  <si>
    <t>PINION 7 -19 155 408 1.4 - - 17CRNIMO6</t>
  </si>
  <si>
    <t>Y000661412</t>
  </si>
  <si>
    <t>GEAR WHEEL 3.5 -109 396 94 .9 0.041 A235 VP22 120H7 17CRNIMO6</t>
  </si>
  <si>
    <t>Y000503130</t>
  </si>
  <si>
    <t>Y0006691</t>
  </si>
  <si>
    <t>GEAR WHEEL 7 67 495 130 1.4 - A311 VP19 175H7 17CRNIMO6</t>
  </si>
  <si>
    <t>三轴轴承（低速)</t>
  </si>
  <si>
    <t>BEARING 22232</t>
  </si>
  <si>
    <t>14</t>
  </si>
  <si>
    <t>AHMFXM08540SX</t>
  </si>
  <si>
    <t>逆止器改造</t>
  </si>
  <si>
    <t>BACKSTOP FXM08540SX/d=60</t>
  </si>
  <si>
    <t>SEW减速机型号\M3PSF70|单台零件价格明细</t>
  </si>
  <si>
    <t>PINION 4 26 118 866 .9 - - 17CRNIMO6</t>
  </si>
  <si>
    <t>PINION 5-23 132 421 1.1-17CRNIMO6</t>
  </si>
  <si>
    <t>GEAR WHEEL 4 -73 309 82 .9 0.021 A205 VP26 105H7 17CRNIMO6</t>
  </si>
  <si>
    <t>GEAR WHEEL 5 81 426 108 1.1 0.034 A269 VP23 145H7 17CRNIMO6</t>
  </si>
  <si>
    <t>LSS SHAFT 200 747 - 42CRMO4</t>
  </si>
  <si>
    <t>GEAR WHEEL 7 -75 547 146 1.4 - A354 VP24 200H7 17CRNIMO6</t>
  </si>
  <si>
    <t>COVER 392 356 320 0 12 M-70 GRS200</t>
  </si>
  <si>
    <t>COVER 272 236 200 0 12.5 R1/2 GRS200</t>
  </si>
  <si>
    <t>COVER 280 246 190 110 9 M3R80 HSS AU-TACONITE 45</t>
  </si>
  <si>
    <t>B.COVER 1.6 2.5 d02=290, PRESSURE LUBRICATION GRS200</t>
  </si>
  <si>
    <t xml:space="preserve">  SEW减速机型号\M3RSF70|单台零件价格明细</t>
  </si>
  <si>
    <t>SEW减速机型号\M2PSF80|单台零件价格明细</t>
  </si>
  <si>
    <t>Z0072131</t>
  </si>
  <si>
    <t>PINION 4 -23 114 994 .9 - BACKSTOP FXM120-50SX/D70 FAN OPP 17CRNIMO6</t>
  </si>
  <si>
    <t>Y0005553</t>
  </si>
  <si>
    <t>PINION 9 18 191 490 1.7 - - 17CRNIMO6</t>
  </si>
  <si>
    <t>Y000665013</t>
  </si>
  <si>
    <t>GEAR WHEEL 4 115 480 114 .9 0.044 A285 VP23 145H7 17CRNIMO6</t>
  </si>
  <si>
    <t>Y0006699</t>
  </si>
  <si>
    <t>GEAR WHEEL 9 -65 621 160 1.7 - A388 VP18 220H7 17CRNIMO6</t>
  </si>
  <si>
    <t>SHAFT 220 845 - 42CrMo4</t>
  </si>
  <si>
    <t>6822326</t>
  </si>
  <si>
    <t>BEARING 22326E -</t>
  </si>
  <si>
    <t>6822240</t>
  </si>
  <si>
    <t>BEARING 22240 -</t>
  </si>
  <si>
    <t>低速轴油封</t>
  </si>
  <si>
    <t>SEAL A 230 200 15 - NBR</t>
  </si>
  <si>
    <t>580192</t>
  </si>
  <si>
    <t>高速轴油封</t>
  </si>
  <si>
    <t>SEAL AS 120 100 12 - FKM</t>
  </si>
  <si>
    <t>580186</t>
  </si>
  <si>
    <t>SEAL A 100 70 10 - FKM</t>
  </si>
  <si>
    <t>COVER 432 396 360 230 6 40 GG20</t>
  </si>
  <si>
    <t>COVER 432 396 360 0 6 - GRS200</t>
  </si>
  <si>
    <t>COVER 352 316 280 - 11 M-80 GRS200</t>
  </si>
  <si>
    <t>COVER 287 251 215 120 13 M2P80 45</t>
  </si>
  <si>
    <t>COVER 287 251 215 110 13 M2P80 45</t>
  </si>
  <si>
    <t>BUSHING 0 160 130 12 0 - S355J0</t>
  </si>
  <si>
    <t>BUSHING 0 120 100 4 0 - FE52C</t>
  </si>
  <si>
    <t>高速迷宫密封</t>
  </si>
  <si>
    <t>低速迷宫密封</t>
  </si>
  <si>
    <t>HOUSING M2PSF80</t>
  </si>
  <si>
    <t>Y0009596</t>
  </si>
  <si>
    <t>*FITTING VOSS 37-RUCL-18RK 15 (R1/2) AISI316</t>
  </si>
  <si>
    <t>MALE NIPPLER3/4 DA5885 L=300</t>
  </si>
  <si>
    <t>OIL HEATER 1.1W/CM2 R2 2000WL=1075,220V,2.9A, ExdIIBT4</t>
  </si>
  <si>
    <t>逆止器</t>
  </si>
  <si>
    <t>Backstop W4943 RSM140-70</t>
  </si>
  <si>
    <t>*RETAINING RING DIN471 70X2.5 -</t>
  </si>
  <si>
    <t>GUARD -450 547 116 1.5 FEP01AM0</t>
  </si>
  <si>
    <t>SEW减速机型号\M3RSF80|单台零件价格明细</t>
  </si>
  <si>
    <t>Y000619901KW</t>
  </si>
  <si>
    <t>Y000619811</t>
  </si>
  <si>
    <t>PINION 5 -22 127 614 1.1 - BACKSTOP FXM14050SX/d=100 KEY CONNECTION 105r6 17CRNIMO6</t>
  </si>
  <si>
    <t>Y0005552DB</t>
  </si>
  <si>
    <t>PINION 9 20 208 490 1.7 - - 17CRNIMO6</t>
  </si>
  <si>
    <t>GEAR WHEEL 5 88 463 114 1.1 0.044 160H7 17CRNIMO6</t>
  </si>
  <si>
    <t>Y0006698</t>
  </si>
  <si>
    <t>GEAR WHEEL 9 -64 605 160 1.7 - A388 VP20 220H7 17CRNIMO6</t>
  </si>
  <si>
    <t>Y000503330</t>
  </si>
  <si>
    <t>LSS SHAFT 220 845 220R6 42CRMO4</t>
  </si>
  <si>
    <t>6831318</t>
  </si>
  <si>
    <t>BEARING-32320</t>
  </si>
  <si>
    <t>BEARING 22326 -</t>
  </si>
  <si>
    <t>KEYDIN6885 B 45 25 220 8,8 KG/M FE60K</t>
  </si>
  <si>
    <t>KEYDIN6885 B 50 28 158 - 42CRMO4</t>
  </si>
  <si>
    <t>KEY DIN6885 B 20 12 110 1,9 KG/M FE60K</t>
  </si>
  <si>
    <t>BUSHING - 175 130 12 - - Q235</t>
  </si>
  <si>
    <t>BUSHING 0 120 100 9 0 - FE52C</t>
  </si>
  <si>
    <t>BUSHING 0 215 190 15 0 - FE52C</t>
  </si>
  <si>
    <t>箱体加工改造</t>
  </si>
  <si>
    <t>HOUSING M3RSF80</t>
  </si>
  <si>
    <t>FITTING VOSS 37-RUCL-18RK 15 (R1/2) AISI316</t>
  </si>
  <si>
    <t>风冷总成</t>
  </si>
  <si>
    <t>FAN  assembiy -</t>
  </si>
  <si>
    <t>COVER 287 251 215 - 9.5 M3R80/FXM140-50SX S355J0</t>
  </si>
  <si>
    <t>COVER 287 251 215 - 9.5 R1/2 GRS200</t>
  </si>
  <si>
    <t>1210</t>
  </si>
  <si>
    <t>Y0008416</t>
  </si>
  <si>
    <t>水冷总成</t>
  </si>
  <si>
    <t>WATER COOLING COIL ?18X1.5 M2P80, M3R80 L=8.8M AISI316 assembiy -</t>
  </si>
  <si>
    <t>802</t>
  </si>
  <si>
    <t>530718</t>
  </si>
  <si>
    <t>DRAIN COCK TAJO R1 1/2 -*NIPPLE - - - 04010-24  assembiy -</t>
  </si>
  <si>
    <t>THERMOSTAT DANFOSS RT14 17-5099 -</t>
  </si>
  <si>
    <t>SEW减速机型号\M3PSF80|单台零件价格明细</t>
  </si>
  <si>
    <t>PINION 433 146 926.9-17CRNIM06</t>
  </si>
  <si>
    <t>Y0005758DB</t>
  </si>
  <si>
    <t>PINION 4 -23 114 1130 0.9 - 18CrNiMo7-6</t>
  </si>
  <si>
    <t>Y000656606</t>
  </si>
  <si>
    <t>GEAR WHEEL 4 -66 280 82 .9 0.021 A205 VP33 120H7 17CRNIMO6</t>
  </si>
  <si>
    <t>Y000664110</t>
  </si>
  <si>
    <t>GEAR WHEEL 5.5 76 442 114 1.1 0.034 A285 VP24 160H7 17CRNIMO6</t>
  </si>
  <si>
    <t>6822314</t>
  </si>
  <si>
    <t>BEARING-22320</t>
  </si>
  <si>
    <t>KEY B 45 25 220 FE60 Replace by 19141718</t>
  </si>
  <si>
    <t>KEY B20 12 110 FE60K Replace by 19165412</t>
  </si>
  <si>
    <t>BUSHING 0 83 70 5 0 - FE52C</t>
  </si>
  <si>
    <t>IDB135100054</t>
  </si>
  <si>
    <t>BUSHING - 135 100 54 - - Q235</t>
  </si>
  <si>
    <t>IDB175130012</t>
  </si>
  <si>
    <t>01</t>
  </si>
  <si>
    <t>COVER 432 396 360 230 6 40 GG20KONG</t>
  </si>
  <si>
    <t>COVER 222 - 215 0 25 M-80 BEARING HOUSING COVER S355J0</t>
  </si>
  <si>
    <t>COVER 214 178 150 100 47 AU-Taconite S355J0KONG</t>
  </si>
  <si>
    <t>COVER 214 178 150 100 47 AU-Taconite S355J0</t>
  </si>
  <si>
    <t>RETAINING RING DIN471 70X2.5 -</t>
  </si>
  <si>
    <t>SEW减速机型号\M3PSF90|单台零件价格明细</t>
  </si>
  <si>
    <t>Y000597330</t>
  </si>
  <si>
    <t>PINION 4.5 34 169 1214 0.9  18CrNiMo7-6</t>
  </si>
  <si>
    <t>PINION 6 -26 177 495 1.4 - - 17CRNIMO6</t>
  </si>
  <si>
    <t>GEAR WHEEL 4.5 -75 353 94 .9 0.027 A235 VP27 125H7 17CRNIMO6</t>
  </si>
  <si>
    <t>PINION 10 20 231 544 2 - - 17CRNIMO6</t>
  </si>
  <si>
    <t>GEAR WHEEL 6 74 469 124 1.4 0.031 A311 VP26 180H7 17CRNIMO6</t>
  </si>
  <si>
    <t>GEAR WHEEL 10 -63 662 176 2 - A426 VP20 240H7 17CRNIMO6</t>
  </si>
  <si>
    <t>Shaft M 240 1234</t>
  </si>
  <si>
    <t>SPR-bearing 22316E</t>
  </si>
  <si>
    <t>Bearing 22322 Replace by 13234765</t>
  </si>
  <si>
    <t>6822330</t>
  </si>
  <si>
    <t>Bearing 22330E Replace by 13235931</t>
  </si>
  <si>
    <t>6822244</t>
  </si>
  <si>
    <t>Bearing 22244 - Replace by 19065272</t>
  </si>
  <si>
    <t>SEAL A 250 220 15 - NBR</t>
  </si>
  <si>
    <t>580181</t>
  </si>
  <si>
    <t>SEAL A 100 80 7 - FKM</t>
  </si>
  <si>
    <t>Key DIN6885-1 B50x28x220 +C</t>
  </si>
  <si>
    <t>KEY B 56 32 174 42CR Replace by 19165439</t>
  </si>
  <si>
    <t>KEY B22 14 130 FE60K Replace by 19145357</t>
  </si>
  <si>
    <t>BUSHING195 150 12 Q235</t>
  </si>
  <si>
    <t>BUSHING - 140 110 45 - - Q235</t>
  </si>
  <si>
    <t>Bushing M 100x80x3,5</t>
  </si>
  <si>
    <t xml:space="preserve">GEAR HOUSING M3PSF90 </t>
  </si>
  <si>
    <t>FITTING INTERNAL PIPING /M390</t>
  </si>
  <si>
    <t>OIL STICK (OELMESTAB) HUNGER 133113 R 3/8 L1=400mm -</t>
  </si>
  <si>
    <t>INSP.COVER 280 0 32 M-70/90 GRS200</t>
  </si>
  <si>
    <t>COVER 472 436 400 250 6 40 GG20</t>
  </si>
  <si>
    <t>COVER 472 436 400 0 6 M-90 GRS200</t>
  </si>
  <si>
    <t>COVER 392 356 320 - 40 M3PSF90+OIL STICK 45</t>
  </si>
  <si>
    <t>COVER 247 - 240 0 25 M-90 BEARING HOUSING COVER S355J0</t>
  </si>
  <si>
    <t>049</t>
  </si>
  <si>
    <t>Z0001253</t>
  </si>
  <si>
    <t>COVER 240 206 170 100  16</t>
  </si>
  <si>
    <t>COVER 240 206 170 100 16 M-90 AU-TACONITE 45</t>
  </si>
  <si>
    <t>LIFTING EYE BOLT DIN582 M30 -</t>
  </si>
  <si>
    <t>NUT - KM48 -</t>
  </si>
  <si>
    <t>油加热器（含传感器）</t>
  </si>
  <si>
    <t>OIL HEATER OE 361 R2 1500W L=805, 380V Exd II BT4</t>
  </si>
  <si>
    <t>压力润滑系统</t>
  </si>
  <si>
    <t>LUBRICATION UNIT WITH COOLER MHP29/A334/FF25V/IA</t>
  </si>
  <si>
    <t>冷却器</t>
  </si>
  <si>
    <t>Cooler 24/25kW WKS/LAC 033-4-F-50 IP55</t>
  </si>
  <si>
    <t>SEW减速机型号\M3PSF90E|单台零件价格明细</t>
  </si>
  <si>
    <t>Y0005781DB</t>
  </si>
  <si>
    <t>Y000659908</t>
  </si>
  <si>
    <t>Y0005556DB</t>
  </si>
  <si>
    <t>Y000665509</t>
  </si>
  <si>
    <t>Y000502930</t>
  </si>
  <si>
    <t>Y0006702</t>
  </si>
  <si>
    <t>IDB195150012</t>
  </si>
  <si>
    <t>IDB140110045</t>
  </si>
  <si>
    <t>CCM90TAC</t>
  </si>
  <si>
    <t>QQM90TAC</t>
  </si>
  <si>
    <t>Z0115401</t>
  </si>
  <si>
    <t>Z0089369</t>
  </si>
  <si>
    <t>Z0054318</t>
  </si>
  <si>
    <t>Y0002842</t>
  </si>
  <si>
    <t>Z0090263</t>
  </si>
  <si>
    <t>Y0002883</t>
  </si>
  <si>
    <t>Z0001251</t>
  </si>
  <si>
    <t>DJSTDR112</t>
  </si>
  <si>
    <t>Z0114264</t>
  </si>
  <si>
    <t>ABM80BOT</t>
  </si>
  <si>
    <t>Y0002493</t>
  </si>
  <si>
    <t>LU1BMHP29A334F</t>
  </si>
  <si>
    <t>SEW减速机型号\M3RSF90|单台零件价格明细</t>
  </si>
  <si>
    <t>Bev.inp.pinion shaft M3R90 i1,619</t>
  </si>
  <si>
    <t>BWHEEL6.5 -34 125 315 0 1.4 17CRNIMO6</t>
  </si>
  <si>
    <t>PINION 5.5 -24 151 492 1.1 - 18CrNiMo7-6</t>
  </si>
  <si>
    <t>Pinion M 10 20 231 544 2</t>
  </si>
  <si>
    <t>GEAR 5.5 85 493 124 1.1 180H7 18CrNiMo7-</t>
  </si>
  <si>
    <t>GEAR Wheel M 10 -63 662 176 2 240H7 17CRNIMO6</t>
  </si>
  <si>
    <t>SHAFT 240 889 - 42CrMo4</t>
  </si>
  <si>
    <t>SPR-bearing 22324</t>
  </si>
  <si>
    <t>TR-bearing 31324X</t>
  </si>
  <si>
    <t>TR-bearing 32322</t>
  </si>
  <si>
    <t xml:space="preserve"> seal W AS110x130x12-FKM</t>
  </si>
  <si>
    <t>KEYDIN6885 B 25 14 130 2,8 KG/M FE60K</t>
  </si>
  <si>
    <t>BUSHING140 110 10 Q235</t>
  </si>
  <si>
    <t>BUSHING0 240 219 14 0 FE52C</t>
  </si>
  <si>
    <t>BUSHING0 240 220 10 0 FE52C</t>
  </si>
  <si>
    <t>Bushing M 140x120x10</t>
  </si>
  <si>
    <t>Bushing M 145x120x157</t>
  </si>
  <si>
    <t xml:space="preserve">GEAR HOUSING M3RSF90 </t>
  </si>
  <si>
    <t>COVER312 276 240 8.5 GRS200</t>
  </si>
  <si>
    <t>COVER350 316 260 130 8 45</t>
  </si>
  <si>
    <t>COVER260x260x28 GRS200</t>
  </si>
  <si>
    <t>SEW减速机型号\ML3PSF120|单台零件价格明细</t>
  </si>
  <si>
    <t>PINION 5.5 -21 133 1428 1.1 - 2FAN+BACKSTOP 17CRNIMO6</t>
  </si>
  <si>
    <t>PINION 9 22 227 677 1.7 - - 17CRNIMO6</t>
  </si>
  <si>
    <t>GEAR WHEEL 5.5 78 449 112 1.1 0.045 A280 VP21 160H7 17CRNIMO6</t>
  </si>
  <si>
    <t>PINION 14 -20 323 724 2.4 - - 17CRNIMO6</t>
  </si>
  <si>
    <t>GEAR WHEEL 9 -64 609 160 1.7 0.035 A400 VP22 220H7 17CRNIMO6</t>
  </si>
  <si>
    <t>GEAR WHEEL 14 58 853 234 2.4 - A560 VP20 320H7 17CRNIMO6</t>
  </si>
  <si>
    <t>LSS SHAFT 345 1200 ML_120 42CRMO4</t>
  </si>
  <si>
    <t>BEARING 23230 -</t>
  </si>
  <si>
    <t>BEARING 22338 -</t>
  </si>
  <si>
    <t>BEARING 22260 -</t>
  </si>
  <si>
    <t>SEAL B 360 320 20 - NBR</t>
  </si>
  <si>
    <t>SEAL A 150 120 15 - FKM</t>
  </si>
  <si>
    <t>KEY DIN6885 B 70 36 320 - 42CRMO4</t>
  </si>
  <si>
    <t>KEY DIN6885 B 70 36 238 - 42CRMO4</t>
  </si>
  <si>
    <t>KEY DIN6885 B 28 16 165 - 42CRMO4</t>
  </si>
  <si>
    <t>KEY DIN6885 B 50 28 140 - 42CRMO4</t>
  </si>
  <si>
    <t>KEY DIN6885 B 40 22 114 - 42CRMO4</t>
  </si>
  <si>
    <t>SEAL BUSHING 0 320 300 79 0 - 45/40Cr/42CrMo</t>
  </si>
  <si>
    <t>BUSHING - 340 300 30 - - Q235</t>
  </si>
  <si>
    <t>BUSHING - 240 190 30 - - Q235</t>
  </si>
  <si>
    <t>BUSHING - 170 150 80 - - Q235</t>
  </si>
  <si>
    <t>BUSHING 0 120 100 28 0 - FE52C</t>
  </si>
  <si>
    <t>BUSHING 0 120 100 6 0 - FE52C</t>
  </si>
  <si>
    <t>BUSHING - 270 250 14 - - Q235</t>
  </si>
  <si>
    <t>BUSHING - 215 195 82 - - Q235</t>
  </si>
  <si>
    <t>632</t>
  </si>
  <si>
    <t>SBB282250011</t>
  </si>
  <si>
    <t>BUSHING - 282 250 11 - - Q235</t>
  </si>
  <si>
    <t>634</t>
  </si>
  <si>
    <t>SBB225197010</t>
  </si>
  <si>
    <t>BUSHING - 225 197 10 - - Q235</t>
  </si>
  <si>
    <t>Z0057563</t>
  </si>
  <si>
    <t>BUSHING - 120 100 65 - - Q235</t>
  </si>
  <si>
    <t>4323</t>
  </si>
  <si>
    <t>475702909</t>
  </si>
  <si>
    <t>Z0005584</t>
  </si>
  <si>
    <t>BUSHING - - - 20 - OIL STICK R3/8 R3/4 S355J2G3</t>
  </si>
  <si>
    <t>SEAL BUSHING 0 120 100 60 0 - 20Cr</t>
  </si>
  <si>
    <t>OIL FLINGER 205 120 18 ML3P120 i=20...45 Q235</t>
  </si>
  <si>
    <t>OIL FLINGER 515 320 24 ML120 LSS Q235</t>
  </si>
  <si>
    <t>87912937</t>
  </si>
  <si>
    <t>HOUSINGML3PSF120 St52-3N/16Mn BS/OS</t>
  </si>
  <si>
    <t>BREATHER 1324-38-01-00 R2</t>
  </si>
  <si>
    <t>84361239</t>
  </si>
  <si>
    <t>油位计总成</t>
  </si>
  <si>
    <t xml:space="preserve">OIL STICK </t>
  </si>
  <si>
    <t>INSP.COVER 355 - 35 ML120 GRS200</t>
  </si>
  <si>
    <t>COVER 628 584 540 - 5 ML120 LSS AU-TACONITE GRS200</t>
  </si>
  <si>
    <t>COVER 628 584 540 - 5 ML120 LSS COVER GRS200</t>
  </si>
  <si>
    <t>COVER 472 436 400 - 13 ML120 GRS200</t>
  </si>
  <si>
    <t>COVER 342 306 270 - 10 ML120 GRS200</t>
  </si>
  <si>
    <t>COVER 289 251 215 - 10 ML3P120 AU-TACONITE i=20...45 GRS200</t>
  </si>
  <si>
    <t>COVER 303 259 215 - 10 ML3P120/FXM170-63SX S355JO</t>
  </si>
  <si>
    <t>COVER - - - - - ML120 260x450x32 GRS200</t>
  </si>
  <si>
    <t>LIFTING EYE BOLT DIN582 M45 -</t>
  </si>
  <si>
    <t>NUT - KM22 -</t>
  </si>
  <si>
    <t>RETAINING RING</t>
  </si>
  <si>
    <t>84971258</t>
  </si>
  <si>
    <t>WING530 100 ALSI10MG</t>
  </si>
  <si>
    <t>Fan guard ML3P120</t>
  </si>
  <si>
    <t>GUARD ML3P120 FAN GUARD Q235</t>
  </si>
  <si>
    <t>PLATE - - - ML3P110&amp;ML3P120 FAN GUARD Q235</t>
  </si>
  <si>
    <t>PLATE - - - ML3P120 FAN GUARD WITH BACKSTOP Q235</t>
  </si>
  <si>
    <t>SUPPORT ML3P120 FAN GUARD Q235</t>
  </si>
  <si>
    <t>SUPPORT ML3P120 FAN GUARD WITH BACKSTOP Q235</t>
  </si>
  <si>
    <t>BACKSTOP FXM17063SX/d=100</t>
  </si>
  <si>
    <t xml:space="preserve">LUBRICATION </t>
  </si>
  <si>
    <t xml:space="preserve">LUBRICATION UNIT WITH COOLER MHP29-A334-120  </t>
  </si>
  <si>
    <t>LU3AH25704I</t>
  </si>
  <si>
    <t>LU4HMK041-09R</t>
  </si>
  <si>
    <t>过滤器</t>
  </si>
  <si>
    <t>LU2HP29</t>
  </si>
  <si>
    <t>油泵电机总成</t>
  </si>
  <si>
    <t>SEW减速机型号\ML3RSF120|单台零件价格明细</t>
  </si>
  <si>
    <t>BEVEL PINION 8.1 -12 153 1.8 Da=160 L=863 d2 400 VP34 17CRNIMO6</t>
  </si>
  <si>
    <t>BEVEL WHEEL 8.1 34 150 400 - 1.8 VP12 17CRNIMO6</t>
  </si>
  <si>
    <t>PINION 8 18 170 721 1.7 - - 17CRNIMO6</t>
  </si>
  <si>
    <t>PINION 14 -17 283 724 2.4 - - 17CRNIMO6</t>
  </si>
  <si>
    <t>GEAR WHEEL 8 -79 662 160 1.7 0.036 A400 VP18 215H7 17CRNIMO6</t>
  </si>
  <si>
    <t>GEAR WHEEL 14 61 893 234 2.4 - A560 VP17 320H7 17CRNIMO6</t>
  </si>
  <si>
    <t>BEARING QJ322 -</t>
  </si>
  <si>
    <t>BEARING - 31326X</t>
  </si>
  <si>
    <t>高速氮化套</t>
  </si>
  <si>
    <t>2812</t>
  </si>
  <si>
    <t>HOUSINGML3RSF120 St52-3N/16Mn BS/OS</t>
  </si>
  <si>
    <t>Fan guard ML3R120</t>
  </si>
  <si>
    <t>GUARD ML3R120 FAN GUARD Q235</t>
  </si>
  <si>
    <t>PLATE - - - ML3R110&amp;ML3R120 FAN GUARD Q235</t>
  </si>
  <si>
    <t>PLATE - - - ML3R120 FAN GUARD WITH BACKSTOP Q235</t>
  </si>
  <si>
    <t>SUPPORT ML3R120 FAN GUARD Q235</t>
  </si>
  <si>
    <t>SUPPORT ML3R120 FAN GUARD WITH BACKSTOP Q235</t>
  </si>
  <si>
    <t>SEW减速机型号\ML3PSF130|单台零件价格明细</t>
  </si>
  <si>
    <t>PINION 6 -24 164 965 1.4 - - 17CRNIMO6</t>
  </si>
  <si>
    <t>PINION 10 22 253 757 2 - - 17CRNIMO6</t>
  </si>
  <si>
    <t>GEAR WHEEL 6 78 491 126 1.4 0.061 A315 VP24 180H7 17CRNIMO6</t>
  </si>
  <si>
    <t>PINION 16 -19 354 800 2.6 - - 17CRNIMO6</t>
  </si>
  <si>
    <t>GEAR WHEEL 10 -65 687 180 2 0.047 A450 VP22 250H7 17CRNIMO6</t>
  </si>
  <si>
    <t>GEAR WHEEL 16 57 969 262 2.6 - A630 VP19 360H7 17CRNIMO6</t>
  </si>
  <si>
    <t>LSS SHAFT 395 1324 ML130 42CRMO4</t>
  </si>
  <si>
    <t>BEARING 22322E -</t>
  </si>
  <si>
    <t>BEARING 23234 -</t>
  </si>
  <si>
    <t>BEARING 22344E -</t>
  </si>
  <si>
    <t>BEARING 23072 -</t>
  </si>
  <si>
    <t>SEAL B 400 360 20 - NBR</t>
  </si>
  <si>
    <t>KEY DIN6885 B 80 40 360 - 42CRMO4</t>
  </si>
  <si>
    <t>KEY DIN6885 B 80 40 264 - 42CRMO4</t>
  </si>
  <si>
    <t>KEY DIN6885 B 56 32 158 - 42CRMO4</t>
  </si>
  <si>
    <t>KEY DIN6885 B 45 25 128 - 42CRMO4</t>
  </si>
  <si>
    <t>SEAL BUSHING 0 360 340 95 0 - 45/40Cr/42CrMo</t>
  </si>
  <si>
    <t>BUSHING - 130 110 60 - ML3P130&amp;140 LABYRINTH&amp;AU-TACONITE SEAL Q235</t>
  </si>
  <si>
    <t>BUSHING - 200 110 26 - ML3P130 i=20...45 LABYRINTH SEAL Q235</t>
  </si>
  <si>
    <t>BUSHING - 400 360 30 - - Q235</t>
  </si>
  <si>
    <t>BUSHING - 265 220 30 - - Q235</t>
  </si>
  <si>
    <t>BUSHING - 190 170 80 - - Q235</t>
  </si>
  <si>
    <t>BUSHING - 240 220 75 - - Q235</t>
  </si>
  <si>
    <t>BUSHING - 324 288 12 - - Q235</t>
  </si>
  <si>
    <t>BUSHING - 252 220 11 - - Q235</t>
  </si>
  <si>
    <t>OIL FLINGER 230 130 18 ML3P130 i=20...45 Q235</t>
  </si>
  <si>
    <t>OIL FLINGER 515 360 24 ML130 LSS Q235</t>
  </si>
  <si>
    <t>GEAR HOUSING ML3PSF130 iN=20...80</t>
  </si>
  <si>
    <t>INSP.COVER 420 - 35 ML130&amp;140 GRS200</t>
  </si>
  <si>
    <t>COVER 628 584 540 - 16 ML130 LSS AU-TACONITE GRS200</t>
  </si>
  <si>
    <t>COVER 628 584 540 - 16 ML130 LSS COVER GRS200</t>
  </si>
  <si>
    <t>COVER 548 504 460 - 5 ML130 GRS200</t>
  </si>
  <si>
    <t>COVER 382 346 310 - 13 ML130 GRS200</t>
  </si>
  <si>
    <t>COVER 316 276 240 - 10 ML3P130 i=20...45 LABYRINTH&amp;AU-TACONITE SEAL GRS200</t>
  </si>
  <si>
    <t>COVER 316 276 240 - 15 ML3P130 GRS200</t>
  </si>
  <si>
    <t>STUD BOLT DIN939 M42FO 300 8.8</t>
  </si>
  <si>
    <t>NUT - KM26 -</t>
  </si>
  <si>
    <t>内部油管总成</t>
  </si>
  <si>
    <t>INTERNAL PIPING /3C630N</t>
  </si>
  <si>
    <t>LUBRICATION UNIT WITH COOLER MKF80/A566/FF25V/IA</t>
  </si>
  <si>
    <t>LU3TBI566C50</t>
  </si>
  <si>
    <t>LU421088</t>
  </si>
  <si>
    <t>Z0004101</t>
  </si>
  <si>
    <t xml:space="preserve">      SEW减速机型号\ML3RSF130|单台零件价格明细</t>
  </si>
  <si>
    <t>BEVEL PINION 9.6 -18 266 1.8 Da=267 L=910  d2 450 VP32 17CRNIMO6</t>
  </si>
  <si>
    <t>BEVEL WHEEL 9.6 32 170 450 - 1.8 VP18 17CRNIMO6</t>
  </si>
  <si>
    <t>PINION 10 18 213 804 2 - - 17CRNIMO6</t>
  </si>
  <si>
    <t>PINION 14 -17 282 800 2.4 - - 17CRNIMO6</t>
  </si>
  <si>
    <t>GEAR WHEEL 10 -69 727 180 2 0.051 A450 VP18 220H7 17CRNIMO6</t>
  </si>
  <si>
    <t>GEAR WHEEL 14 70 1033 262 2.4 - A630 VP17 360H7 17CRNIMO6</t>
  </si>
  <si>
    <t>BEARING 22328E -</t>
  </si>
  <si>
    <t>BEARING - 31328X</t>
  </si>
  <si>
    <t>BEARING QJ324 -</t>
  </si>
  <si>
    <t>KEY DIN6885 B 32 18 185 - 42CRMO4</t>
  </si>
  <si>
    <t>KEY DIN6885 B 50 28 160 - 42CRMO4</t>
  </si>
  <si>
    <t>KEY DIN6885 - 40 22 132 - 42CRMO4</t>
  </si>
  <si>
    <t>BUSHING - 150 130 60 - ML3R130 i=14...56 LABYRINTH&amp;AU-TACONITE SEAL Q235</t>
  </si>
  <si>
    <t>BUSHING - 190 170 26 - - Q235</t>
  </si>
  <si>
    <t>BUSHING - 165 140 235 - - Q235</t>
  </si>
  <si>
    <t>BUSHING - 160 140 10 - - Q235</t>
  </si>
  <si>
    <t>BUSHING - 300 260 11 - - Q235</t>
  </si>
  <si>
    <t>BUSHING - 190 120 20 - - Q235</t>
  </si>
  <si>
    <t>OIL FLINGER 210 150 15 ML3R130 U1=1.25...2.83 Q235</t>
  </si>
  <si>
    <t>GEAR HOUSING ML3RSF131</t>
  </si>
  <si>
    <t>BREATHER 1324-38-01-00 R2 -</t>
  </si>
  <si>
    <t>COVER 382 346 260.5 - 5 ML3R130 GRS200</t>
  </si>
  <si>
    <t>COVER 440 406 300 150 10 ML3R130 U1=1.6-2.8 LABYRINTH&amp;AU-TACONITE SEAL GRS200</t>
  </si>
  <si>
    <t>COVER - - - - - ML130&amp;140 300x520x32 GRS200</t>
  </si>
  <si>
    <t>LUBRICATION UNIT WITH COOLER MKF80/AH3290-4/FF25V/IA RIGHT</t>
  </si>
  <si>
    <t>LU3AH32904I</t>
  </si>
  <si>
    <t>LU4HMK051-14R</t>
  </si>
  <si>
    <t>LU2KF80D1515</t>
  </si>
  <si>
    <t xml:space="preserve">    SEW减速机型号\ML3PSF140|单台零件价格明细</t>
  </si>
  <si>
    <t>PINION 7 26 204 1054 1.4 - - 17CRNIMO6</t>
  </si>
  <si>
    <t>PINION 11 -22 278 827 2 - - 17CRNIMO6</t>
  </si>
  <si>
    <t>GEAR WHEEL 7 -73 534 142 1.4 - A355 VP26 190H7 17CRNIMO6</t>
  </si>
  <si>
    <t>PINION 18 19 399 872 2.8 - - 17CRNIMO6</t>
  </si>
  <si>
    <t>GEAR WHEEL 11 66 766 200 2 - A500 VP22 280H7 17CRNIMO6</t>
  </si>
  <si>
    <t>GEAR WHEEL 18 -57 1091 294 2.8 - A710 VP19 400H7 17CRNIMO6</t>
  </si>
  <si>
    <t>LSS SHAFT 425 1414 ML_140 42CRMO4</t>
  </si>
  <si>
    <t>BEARING 23238 -</t>
  </si>
  <si>
    <t>BEARING 22348 -</t>
  </si>
  <si>
    <t>BEARING 23080 -</t>
  </si>
  <si>
    <t>SEAL B 440 400 20 - NBR</t>
  </si>
  <si>
    <t>KEY DIN6885 B 90 45 298 - 42CRMO4</t>
  </si>
  <si>
    <t>KEY DIN6885 B 32 18 165 - 42CRMO4</t>
  </si>
  <si>
    <t>KEY DIN6885 B 63 32 178 - 42CRMO4</t>
  </si>
  <si>
    <t>KEY DIN6885 B 45 25 144 - 42CRMO4</t>
  </si>
  <si>
    <t>端板</t>
  </si>
  <si>
    <t>END PLATE 220 10 154 3X18 45</t>
  </si>
  <si>
    <t>END PLATE 156 8 102 3X 14 FE50</t>
  </si>
  <si>
    <t>SEAL BUSHING 0 400 380 105 0 - 45/40Cr/42CrMo</t>
  </si>
  <si>
    <t>BUSHING - 140 120 70 - ML3P140 i=20...45 LABYRINTH&amp;AU-TACONITE SEAL Q235</t>
  </si>
  <si>
    <t>BUSHING - 234 120 43 - ML3P140 i=20...45 LABYRINTH SEAL Q235</t>
  </si>
  <si>
    <t>BUSHING - 450 400 30 - - Q235</t>
  </si>
  <si>
    <t>BUSHING - 300 240 30 - - Q235</t>
  </si>
  <si>
    <t>BUSHING - 210 190 95 - - Q235</t>
  </si>
  <si>
    <t>BUSHING - 280 260 77 - - Q235</t>
  </si>
  <si>
    <t>BUSHING - 354 318 12 - - Q235</t>
  </si>
  <si>
    <t>BUSHING - 292 260 11 - - Q235</t>
  </si>
  <si>
    <t>OIL FLINGER 270 140 18 ML3P140 i=20...45 Q235</t>
  </si>
  <si>
    <t>OIL FLINGER 575 400 24 ML140 LSS Q235</t>
  </si>
  <si>
    <t xml:space="preserve">GEAR HOUSING ML3PSF140 - iN=20...80 </t>
  </si>
  <si>
    <t>OIL STICK</t>
  </si>
  <si>
    <t>COVER 688 644 600 - 17 ML140 LSS AU-TACONITE GRS200</t>
  </si>
  <si>
    <t>COVER 688 644 600 - 17 ML140 LSS COVER GRS200</t>
  </si>
  <si>
    <t>COVER 588 544 500 - 10 ML140 GRS200</t>
  </si>
  <si>
    <t>COVER 412 376 340 - 20 ML140 GRS200</t>
  </si>
  <si>
    <t>COVER 354 316 280 - 10 ML3P140 i=20...45 LABYRINTH&amp;AU-TACONITE SEAL GRS200</t>
  </si>
  <si>
    <t>COVER272 236 200 12.5 S355J0</t>
  </si>
  <si>
    <t>STUD BOLT DIN939 M42FO 330 8.8</t>
  </si>
  <si>
    <t>INTERNAL PIPING /3C710</t>
  </si>
  <si>
    <t>LUBRICATION UNIT WITH COOLER MHP94/AH361006-6/FF25V/IA FL</t>
  </si>
  <si>
    <t>LU3AH361006I</t>
  </si>
  <si>
    <t>LU4HMK25125-14L</t>
  </si>
  <si>
    <t>LU2HP94</t>
  </si>
  <si>
    <t>油加热</t>
  </si>
  <si>
    <t>OIL HEATER BACKEROE402 1.29W/CM2 R2 3000W L=1330,220VExdIIBT4</t>
  </si>
  <si>
    <t>SEW减速机型号\P1H082/660|单台零件价格明细</t>
  </si>
  <si>
    <t>Gear housing split P082 1580x915</t>
  </si>
  <si>
    <t>压盖</t>
  </si>
  <si>
    <t>Cover P082 380x290x28</t>
  </si>
  <si>
    <t>Cover P082 660x430x85</t>
  </si>
  <si>
    <t>Cover P082 470x450x160</t>
  </si>
  <si>
    <t>Cover P082 399x35</t>
  </si>
  <si>
    <t>行星架</t>
  </si>
  <si>
    <t>Pl.carr.hol.sh. P082 MP i4,57 DIN5480</t>
  </si>
  <si>
    <t>花键套</t>
  </si>
  <si>
    <t>Wheel Rim P082 10 30 318 230-</t>
  </si>
  <si>
    <t>行星销</t>
  </si>
  <si>
    <t>Planet.gear axle P082 100x278,5</t>
  </si>
  <si>
    <t>行星轮</t>
  </si>
  <si>
    <t>P-gear P082 mn8 z27 i4,571</t>
  </si>
  <si>
    <t>太阳轮</t>
  </si>
  <si>
    <t>Sun gear P082 mn8, z21 i4,571</t>
  </si>
  <si>
    <t>齿圈</t>
  </si>
  <si>
    <t>Geared rim P082 MP 8 75 870</t>
  </si>
  <si>
    <t>Interm. shaft P082 270 520 mn8 z21</t>
  </si>
  <si>
    <t>GEAR 8 -80 677 176 1.7 240H7 18CRNIMO7-6</t>
  </si>
  <si>
    <t>二级轴</t>
  </si>
  <si>
    <t>PINION 8 23 211 503 1.7 - 18CrNiMo7-6</t>
  </si>
  <si>
    <t>Bev. gear P082 8.962 34 452 80 i2,267</t>
  </si>
  <si>
    <t>锥齿</t>
  </si>
  <si>
    <t>Bev. pinion P082 8,96 15 768 227 i-</t>
  </si>
  <si>
    <t>低速轴承</t>
  </si>
  <si>
    <t>SPR-bearing 23048</t>
  </si>
  <si>
    <t>二级轴承</t>
  </si>
  <si>
    <t>TR-bearing 31322X</t>
  </si>
  <si>
    <t>BEARING23226 -</t>
  </si>
  <si>
    <t>三级轴承</t>
  </si>
  <si>
    <t>行星级轴承</t>
  </si>
  <si>
    <t>CR brng. NCF2976V#1</t>
  </si>
  <si>
    <t>CR brng. NCF2956V#1</t>
  </si>
  <si>
    <t>DGB brg. 6018</t>
  </si>
  <si>
    <t>CR brng. NNCF5020V-C3</t>
  </si>
  <si>
    <t>Oil seal W A115x140x12-FKM</t>
  </si>
  <si>
    <t>B 440 400 20 NBR Replace by 19167636</t>
  </si>
  <si>
    <t>Sealing sleeve P082 400x380x53</t>
  </si>
  <si>
    <t>低速O型圈</t>
  </si>
  <si>
    <t>O-RINGSMS1586 269.3 5.7 - NBR</t>
  </si>
  <si>
    <t>O-ring W4283 249,3x5,7-NBR70</t>
  </si>
  <si>
    <t>高速O型圈</t>
  </si>
  <si>
    <t>O-RINGSMS1586 309.3 5.7 - NBR</t>
  </si>
  <si>
    <t>高速迷宫密封组件</t>
  </si>
  <si>
    <t>Oil flinger P082 205x27</t>
  </si>
  <si>
    <t>低速迷宫密封组件</t>
  </si>
  <si>
    <t>Oil flinger P082 508x44</t>
  </si>
  <si>
    <t>排气帽组件</t>
  </si>
  <si>
    <t>BREATHER W4087 M33x2-MS AS SEW 00130338</t>
  </si>
  <si>
    <t>LUBSYS</t>
  </si>
  <si>
    <t>油泵润滑系统</t>
  </si>
  <si>
    <t>Motor pump</t>
  </si>
  <si>
    <t>油泵</t>
  </si>
  <si>
    <t>PUMPSTOZ Shaft Mounted Annular KSW-1</t>
  </si>
  <si>
    <t>油泵传动销</t>
  </si>
  <si>
    <t>End plate P082 132x50</t>
  </si>
  <si>
    <t>DIN933 M12 35 8.8 Replace by 00101230</t>
  </si>
  <si>
    <t>油泵外壳</t>
  </si>
  <si>
    <t>DIN912 M16 65 8.8 Replace by 13262483</t>
  </si>
  <si>
    <t>油泵壳盖板</t>
  </si>
  <si>
    <t>COVER470 450 10 Q235</t>
  </si>
  <si>
    <t>DIN933 M12 30 8.8 Replace by 00101222</t>
  </si>
  <si>
    <t>PLUG DBI NO.16 Replace by 19155166</t>
  </si>
  <si>
    <t>低速端盖</t>
  </si>
  <si>
    <t>Cover P082 460 410 360 35 Q275</t>
  </si>
  <si>
    <t>Cover P082 396x134x77</t>
  </si>
  <si>
    <t>KEYDIN6885 B 56 32 165 - 42CRMO4</t>
  </si>
  <si>
    <t>KEYDIN6885 B 32 18 70 - 42CRMO4</t>
  </si>
  <si>
    <t>高速轴键</t>
  </si>
  <si>
    <t>KEY DIN6885 B 28 16 172 - 42CRMO4</t>
  </si>
  <si>
    <t>LIFTING EYE BOLT WBG 10 M42 RUD ANSCHLAGPUNKTE</t>
  </si>
  <si>
    <t>NUT- KM24 - Replace by 19137117</t>
  </si>
  <si>
    <t>高速轴承室</t>
  </si>
  <si>
    <t>Bearing housing P082 320x178</t>
  </si>
  <si>
    <t>BUSHING360 330 9 Q235</t>
  </si>
  <si>
    <t>BUSHING0 400 380 38.5 0 Q235</t>
  </si>
  <si>
    <t>BUSHING270 240 27 Q235</t>
  </si>
  <si>
    <t>BUSHING160 130 23 Q235</t>
  </si>
  <si>
    <t>BUSHING289 270 3.5 Q235</t>
  </si>
  <si>
    <t>BUSHING235 200 7.5 Q235</t>
  </si>
  <si>
    <t>BUSHING140 120.5 130 Q235</t>
  </si>
  <si>
    <t>BUSHING140 120 12 Q235</t>
  </si>
  <si>
    <t>BUSHING260 230 7 Q235</t>
  </si>
  <si>
    <t>端面密封</t>
  </si>
  <si>
    <t>Mechanical face seal SE76.90H-61 HN60CF</t>
  </si>
  <si>
    <t>Cover P082 486x290x56</t>
  </si>
  <si>
    <t>水冷系统</t>
  </si>
  <si>
    <t>COOLING COILL=9m</t>
  </si>
  <si>
    <t xml:space="preserve">    SEW减速机型号XP1H12/855|单台零件价格明细  </t>
  </si>
  <si>
    <t>Gear housing split XP12 JS855/GJS</t>
  </si>
  <si>
    <t>Pl.carr.hol.sh. XP12 MP i4,57 DIN5480</t>
  </si>
  <si>
    <t>GEAR WHEEL 12-10 36 378 225 - - INT 24Zx10mx30Rx7H 42CRMO4</t>
  </si>
  <si>
    <t>Planet.gear axle XP12 120x305</t>
  </si>
  <si>
    <t>PLANET WHEEL12- 10 26 288 180 2 - XP12 18CrNiMo7-6+HH</t>
  </si>
  <si>
    <t>SUN WHEEL 12-10 20 230 473 2 - XP12 18CrNiMo7-6+HH</t>
  </si>
  <si>
    <t>ANNULUS 12-10 72 980 303.5 - - XP1H12+ML2RSF110 42CRMO4V</t>
  </si>
  <si>
    <t>12K0033643</t>
  </si>
  <si>
    <t>LSS SHAFT 12-12-300 578 XP1H12+ML2RSF110 42CRMO4</t>
  </si>
  <si>
    <t>12Z0095479</t>
  </si>
  <si>
    <t>GEAR WHEEL 12-12 -63 805 210 2.2 - A500 VP17 280H7 17CRNIMO6</t>
  </si>
  <si>
    <t>12Z0095489</t>
  </si>
  <si>
    <t>PINION 12-12 17 243 590 2.2 - - 17CRNIMO6</t>
  </si>
  <si>
    <t>BEVWHEEL ---Machined Base on 12-14083469</t>
  </si>
  <si>
    <t>Bev.inp.pinion shaft 12-X2K220-230/X3K29...</t>
  </si>
  <si>
    <t>SPR-bearing 1223056</t>
  </si>
  <si>
    <t>Bearing 1231328X Replace by 19154224</t>
  </si>
  <si>
    <t>Bearing 1223230 - Replace by 13244612</t>
  </si>
  <si>
    <t>Bearing 1222328E Replace by 13235885</t>
  </si>
  <si>
    <t>Bearing 1231326X Replace by 13235966</t>
  </si>
  <si>
    <t>高速轴轴承杯</t>
  </si>
  <si>
    <t>Bearing housing XP1H12/ML2RSF110</t>
  </si>
  <si>
    <t>CR brng. NCF122992V</t>
  </si>
  <si>
    <t>Bearing SL1218 2968B Replace by 13244922</t>
  </si>
  <si>
    <t>DGB brg. 126026</t>
  </si>
  <si>
    <t>CR brng. NNCF125024V-C3</t>
  </si>
  <si>
    <t>12A 65 50 8 FKM Replace by 00174955</t>
  </si>
  <si>
    <t>12Y0007809</t>
  </si>
  <si>
    <t xml:space="preserve">SEAL A12 150 125 15 - FKM </t>
  </si>
  <si>
    <t xml:space="preserve">SEAL B 12 520 480 20 - NBR </t>
  </si>
  <si>
    <t>Sealing sleeve XP12 480x460x60</t>
  </si>
  <si>
    <t>O型圈</t>
  </si>
  <si>
    <t>O-RINGSMS121586 329.3 5.7 - NBR</t>
  </si>
  <si>
    <r>
      <rPr>
        <sz val="9"/>
        <rFont val="宋体"/>
        <charset val="134"/>
      </rPr>
      <t>O</t>
    </r>
    <r>
      <rPr>
        <sz val="9"/>
        <color theme="1"/>
        <rFont val="宋体"/>
        <charset val="134"/>
      </rPr>
      <t>型圈</t>
    </r>
  </si>
  <si>
    <t>O-RINGSMS121586 355 4 - NBR</t>
  </si>
  <si>
    <t>O-RING 12330 4 - NBR Replace by 13294571</t>
  </si>
  <si>
    <t>12Z0079124"</t>
  </si>
  <si>
    <t>BREATHER W124087 M33x2-MS AS SEW 00130338</t>
  </si>
  <si>
    <t>12LUBSYS</t>
  </si>
  <si>
    <t>Motor pump12</t>
  </si>
  <si>
    <t>PUMPSTOZ Shaft Mounted Annular KSW-1-12</t>
  </si>
  <si>
    <t>End plate 12 132x50</t>
  </si>
  <si>
    <t>DIN93312 M12 35 8.8 Replace by 00101230</t>
  </si>
  <si>
    <t>Cover  12 470x450x160</t>
  </si>
  <si>
    <t>DIN91212  M16 65 8.8 Replace by 13262483</t>
  </si>
  <si>
    <t>COVER47012  450 10 Q235</t>
  </si>
  <si>
    <t>DIN93312  M12 30 8.8 Replace by 00101222</t>
  </si>
  <si>
    <t>PLUG DBI NO.16 Replace by12   19155166</t>
  </si>
  <si>
    <t>OIL STICKR3/4 12606.5 32 AISI316</t>
  </si>
  <si>
    <t>12K0033209"</t>
  </si>
  <si>
    <t>COVER 12 480 425 390 - 28 - Q235</t>
  </si>
  <si>
    <t>12K0033550"</t>
  </si>
  <si>
    <t xml:space="preserve">COVER 12 530 480 420 - 15 - GG20  </t>
  </si>
  <si>
    <t>1283601570"</t>
  </si>
  <si>
    <t>COVER 12 660 625 550 - 93 - Q235</t>
  </si>
  <si>
    <t>12K0033548"</t>
  </si>
  <si>
    <t>COVER 12 510 412 360 - 122 - GG20</t>
  </si>
  <si>
    <t>12K0033552"</t>
  </si>
  <si>
    <t>COVER 12 420 380 280 - 12 - GG20</t>
  </si>
  <si>
    <t>12426332212"</t>
  </si>
  <si>
    <t>KEY DIN6885 B 12 63 32 212 - 42CRMO4</t>
  </si>
  <si>
    <t>12424525067"</t>
  </si>
  <si>
    <t>KEY DIN6880 B 12 45 25 67 - 42CRMO4</t>
  </si>
  <si>
    <t>KEYDIN6885 B 12  8 10 11 42CRMO4</t>
  </si>
  <si>
    <t>KEY DIN6885 B 12  32 18 168 - 42CRMO4</t>
  </si>
  <si>
    <t>12Z0071769"</t>
  </si>
  <si>
    <t>LIFTING EYE BOLT WBG   12 10 M42 RUD ANSCHLAGPUNKTE</t>
  </si>
  <si>
    <t xml:space="preserve">Slotted nut DIN12 981 KML26-St  </t>
  </si>
  <si>
    <t>12Z0071301"</t>
  </si>
  <si>
    <t>BUSHING - 12 420 390 24 - - Q235</t>
  </si>
  <si>
    <t>BUSHING12  480 460 51.5 Q235</t>
  </si>
  <si>
    <t>12K0033590"</t>
  </si>
  <si>
    <t>BUSHING12   0 310 280 15 0 - Q235</t>
  </si>
  <si>
    <t>BUSHING12  180 150 24 Q235</t>
  </si>
  <si>
    <t>BUSHING12  360 340 8 Q235</t>
  </si>
  <si>
    <t>BUSHING12  300 260 10 Q235</t>
  </si>
  <si>
    <t>12K0033542"</t>
  </si>
  <si>
    <t>BUSHING - 160 130 185 - - Q235</t>
  </si>
  <si>
    <t>12Z0071313"</t>
  </si>
  <si>
    <t>BUSHING12 - 160 130 8.5 - - Q235</t>
  </si>
  <si>
    <t>COOLING ASSEMBIY 12</t>
  </si>
  <si>
    <t>高速密封组件</t>
  </si>
  <si>
    <t>GRE-NIPPLER12  1/8 42610-1 BRASS</t>
  </si>
  <si>
    <t>VOSS CLL-08 RK12   R1/8 Replace by 19081634</t>
  </si>
  <si>
    <t>PIPEDIN2391/C 12  STP-08x1. 0 - St 37, 4 Zn</t>
  </si>
  <si>
    <t>FITTINGVOSS 12  ALL-08 RK R1/8 -</t>
  </si>
  <si>
    <t>Oil flinger XP12 215x21</t>
  </si>
  <si>
    <t>SCREW 12  DIN913 M6 6 Replace by 00104450</t>
  </si>
  <si>
    <t>FK3 AS12   150x6.0x1.0 Replace by 13248227</t>
  </si>
  <si>
    <t>12  A 150 125 15 FKM Replace by 19187564</t>
  </si>
  <si>
    <t>低速密封组件</t>
  </si>
  <si>
    <t>12  GRE-NIPPLER1/4 41731 DIN3404 STD-HEAD</t>
  </si>
  <si>
    <t>B12   520 480 20 NBR Replace by 19185758</t>
  </si>
  <si>
    <t>FEY RINGE FK3 AS12   520/12x1.5 ST</t>
  </si>
  <si>
    <t>DIN12 913 M8 10 - Replace by 19144660</t>
  </si>
  <si>
    <t>Oil flinger XP12 590x44</t>
  </si>
  <si>
    <t>PLUG 12 DIN906 R1/8 Replace by 08064474</t>
  </si>
  <si>
    <t xml:space="preserve">    SEW减速机型号XP1H13/JS1200|单台零件价格明细  </t>
  </si>
  <si>
    <t>Gear housing split XP13 JS1200/GJS</t>
  </si>
  <si>
    <t>Pl.carr.hol.sh. XP13 MP i4,57 DIN5480</t>
  </si>
  <si>
    <t>GEAR WHEEL 10 36 378 225 - - INT 24Zx10mx30Rx7H 42CRMO4</t>
  </si>
  <si>
    <t>Planet.gear axle XP13 120x305</t>
  </si>
  <si>
    <t>PLANET WHEEL 10 26 288 180 2 - XP13 18CrNiMo7-6+HH</t>
  </si>
  <si>
    <t>SUN WHEEL 10 20 230 473 2 - XP13 18CrNiMo7-6+HH</t>
  </si>
  <si>
    <t>ANNULUS 10 72 980 303.5 - - XP1H13+ML2RSF110 42CRMO4V</t>
  </si>
  <si>
    <t>LSS SHAFT 300 578 XP1H13+ML2RSF110 42CRMO4</t>
  </si>
  <si>
    <t>GEAR WHEEL 12 -63 805 210 2.2 - A500 VP17 280H7 17CRNIMO6</t>
  </si>
  <si>
    <t>PINION 12 17 243 590 2.2 - - 17CRNIMO6</t>
  </si>
  <si>
    <t>BEVWHEEL ---Machined Base on 14083469</t>
  </si>
  <si>
    <t>Bev.inp.pinion shaft X2K220-230/X3K29...</t>
  </si>
  <si>
    <t>SPR-bearing 23056</t>
  </si>
  <si>
    <t>Bearing 31328X Replace by 19154224</t>
  </si>
  <si>
    <t>Bearing 23230 - Replace by 13244612</t>
  </si>
  <si>
    <t>Bearing 22328E Replace by 13235885</t>
  </si>
  <si>
    <t>Bearing 31326X Replace by 13235966</t>
  </si>
  <si>
    <t>Bearing housing XP1H13/ML2RSF110</t>
  </si>
  <si>
    <t>CR brng. NCF2992V</t>
  </si>
  <si>
    <t>Bearing SL18 2968B Replace by 13244922</t>
  </si>
  <si>
    <t>DGB brg. 6026</t>
  </si>
  <si>
    <t>CR brng. NNCF5024V-C3</t>
  </si>
  <si>
    <t>A 65 50 8 FKM Replace by 00174955</t>
  </si>
  <si>
    <t>Y0007809</t>
  </si>
  <si>
    <t xml:space="preserve">SEAL A 150 125 15 - FKM </t>
  </si>
  <si>
    <t>569002</t>
  </si>
  <si>
    <t xml:space="preserve">SEAL B 520 480 20 - NBR </t>
  </si>
  <si>
    <t>Sealing sleeve XP13 480x460x60</t>
  </si>
  <si>
    <t>O-RINGSMS1586 329.3 5.7 - NBR</t>
  </si>
  <si>
    <t>O-RINGSMS1586 355 4 - NBR</t>
  </si>
  <si>
    <t>O-RING 330 4 - NBR Replace by 13294571</t>
  </si>
  <si>
    <t>End plate  132x50</t>
  </si>
  <si>
    <t>Cover  470x450x160</t>
  </si>
  <si>
    <t>OIL STICKR3/4 606.5 32 AISI316</t>
  </si>
  <si>
    <t>COVER 480 425 390 - 28 - Q235</t>
  </si>
  <si>
    <t xml:space="preserve">COVER 530 480 420 - 15 - GG20  </t>
  </si>
  <si>
    <t>COVER 660 625 550 - 93 - Q235</t>
  </si>
  <si>
    <t>COVER 510 412 360 - 122 - GG20</t>
  </si>
  <si>
    <t>COVER 420 380 280 - 12 - GG20</t>
  </si>
  <si>
    <t>KEY DIN6885 B 63 32 212 - 42CRMO4</t>
  </si>
  <si>
    <t>KEY DIN6880 B 45 25 67 - 42CRMO4</t>
  </si>
  <si>
    <t>KEYDIN6885 B 8 10 11 42CRMO4</t>
  </si>
  <si>
    <t>KEY DIN6885 B 32 18 168 - 42CRMO4</t>
  </si>
  <si>
    <t>Slotted nut DIN981 KML26-St</t>
  </si>
  <si>
    <t>BUSHING - 420 390 24 - - Q235</t>
  </si>
  <si>
    <t>BUSHING480 460 51.5 Q235</t>
  </si>
  <si>
    <t>BUSHING 0 310 280 15 0 - Q235</t>
  </si>
  <si>
    <t>BUSHING180 150 24 Q235</t>
  </si>
  <si>
    <t>BUSHING360 340 8 Q235</t>
  </si>
  <si>
    <t>BUSHING300 260 10 Q235</t>
  </si>
  <si>
    <t>BUSHING - 160 130 8.5 - - Q235</t>
  </si>
  <si>
    <t xml:space="preserve">COOLING ASSEMBIY </t>
  </si>
  <si>
    <t>GRE-NIPPLER1/8 42610-1 BRASS</t>
  </si>
  <si>
    <t>VOSS CLL-08 RK R1/8 Replace by 19081634</t>
  </si>
  <si>
    <t>PIPEDIN2391/C STP-08x1. 0 - St 37, 4 Zn</t>
  </si>
  <si>
    <t>FITTINGVOSS ALL-08 RK R1/8 -</t>
  </si>
  <si>
    <t>Oil flinger XP13 215x21</t>
  </si>
  <si>
    <t>SCREW DIN913 M6 6 Replace by 00104450</t>
  </si>
  <si>
    <t>FK3 AS 150x6.0x1.0 Replace by 13248227</t>
  </si>
  <si>
    <t>A 150 125 15 FKM Replace by 19187564</t>
  </si>
  <si>
    <t>GRE-NIPPLER1/4 41731 DIN3404 STD-HEAD</t>
  </si>
  <si>
    <t>B 520 480 20 NBR Replace by 19185758</t>
  </si>
  <si>
    <t>FEY RINGE FK3 AS 520/12x1.5 ST</t>
  </si>
  <si>
    <t>DIN913 M8 10 - Replace by 19144660</t>
  </si>
  <si>
    <t>Oil flinger XP13 590x44</t>
  </si>
  <si>
    <t>PLUG DIN906 R1/8 Replace by 08064474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</si>
</sst>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8" formatCode="&quot;￥&quot;#,##0.00;[Red]&quot;￥&quot;\-#,##0.00"/>
    <numFmt numFmtId="176" formatCode="0_);[Red]\(0\)"/>
    <numFmt numFmtId="177" formatCode="0_ "/>
    <numFmt numFmtId="178" formatCode="&quot;￥&quot;#,##0.00_);[Red]\(&quot;￥&quot;#,##0.00\)"/>
    <numFmt numFmtId="179" formatCode="0_);\(0\)"/>
  </numFmts>
  <fonts count="59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9"/>
      <color rgb="FF1F497D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3" tint="-0.499984740745262"/>
      <name val="宋体"/>
      <charset val="134"/>
    </font>
    <font>
      <sz val="10"/>
      <name val="宋体"/>
      <charset val="134"/>
      <scheme val="minor"/>
    </font>
    <font>
      <sz val="10"/>
      <color rgb="FF000000"/>
      <name val="等线"/>
      <charset val="134"/>
    </font>
    <font>
      <sz val="10"/>
      <name val="等线"/>
      <charset val="134"/>
    </font>
    <font>
      <sz val="10"/>
      <color theme="3" tint="-0.499984740745262"/>
      <name val="宋体"/>
      <charset val="134"/>
      <scheme val="minor"/>
    </font>
    <font>
      <sz val="18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1F497D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sz val="12"/>
      <color theme="3" tint="-0.499984740745262"/>
      <name val="仿宋"/>
      <charset val="134"/>
    </font>
    <font>
      <sz val="11"/>
      <color rgb="FF1F497D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1F497D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14" borderId="1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20" borderId="12" applyNumberFormat="0" applyFon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6" fillId="21" borderId="18" applyNumberFormat="0" applyAlignment="0" applyProtection="0">
      <alignment vertical="center"/>
    </xf>
    <xf numFmtId="0" fontId="57" fillId="0" borderId="0">
      <alignment vertical="center"/>
    </xf>
    <xf numFmtId="0" fontId="48" fillId="21" borderId="11" applyNumberFormat="0" applyAlignment="0" applyProtection="0">
      <alignment vertical="center"/>
    </xf>
    <xf numFmtId="0" fontId="50" fillId="22" borderId="13" applyNumberForma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8" fillId="0" borderId="0"/>
  </cellStyleXfs>
  <cellXfs count="2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8" fontId="3" fillId="0" borderId="2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/>
    <xf numFmtId="0" fontId="28" fillId="0" borderId="6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/>
    <xf numFmtId="0" fontId="30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vertical="top"/>
    </xf>
    <xf numFmtId="179" fontId="28" fillId="0" borderId="1" xfId="0" applyNumberFormat="1" applyFont="1" applyFill="1" applyBorder="1" applyAlignment="1">
      <alignment horizontal="center" vertical="top"/>
    </xf>
    <xf numFmtId="0" fontId="26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32" fillId="0" borderId="0" xfId="0" applyFont="1" applyFill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33" fillId="0" borderId="6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/>
    <xf numFmtId="3" fontId="28" fillId="0" borderId="1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6" xfId="0" applyNumberFormat="1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/>
    </xf>
    <xf numFmtId="0" fontId="36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0"/>
  <sheetViews>
    <sheetView tabSelected="1" topLeftCell="A58" workbookViewId="0">
      <selection activeCell="E82" sqref="E82"/>
    </sheetView>
  </sheetViews>
  <sheetFormatPr defaultColWidth="8.66666666666667" defaultRowHeight="14.25" outlineLevelCol="7"/>
  <cols>
    <col min="1" max="2" width="8.66666666666667" style="34"/>
    <col min="3" max="3" width="13.4166666666667" style="34" customWidth="1"/>
    <col min="4" max="4" width="18.25" style="34" customWidth="1"/>
    <col min="5" max="5" width="45.1666666666667" style="219" customWidth="1"/>
    <col min="6" max="6" width="6.75" style="34" customWidth="1"/>
    <col min="7" max="8" width="18.75" style="34" customWidth="1"/>
  </cols>
  <sheetData>
    <row r="1" ht="22.5" spans="1:8">
      <c r="A1" s="220" t="s">
        <v>0</v>
      </c>
      <c r="B1" s="220"/>
      <c r="C1" s="220"/>
      <c r="D1" s="220"/>
      <c r="E1" s="221"/>
      <c r="F1" s="220"/>
      <c r="G1" s="220"/>
      <c r="H1" s="220"/>
    </row>
    <row r="2" spans="1:8">
      <c r="A2" s="66" t="s">
        <v>1</v>
      </c>
      <c r="B2" s="222" t="s">
        <v>2</v>
      </c>
      <c r="C2" s="223" t="s">
        <v>3</v>
      </c>
      <c r="D2" s="223" t="s">
        <v>4</v>
      </c>
      <c r="E2" s="224" t="s">
        <v>5</v>
      </c>
      <c r="F2" s="223" t="s">
        <v>6</v>
      </c>
      <c r="G2" s="5" t="s">
        <v>7</v>
      </c>
      <c r="H2" s="5" t="s">
        <v>8</v>
      </c>
    </row>
    <row r="3" spans="1:8">
      <c r="A3" s="66">
        <v>1</v>
      </c>
      <c r="B3" s="225">
        <v>10</v>
      </c>
      <c r="C3" s="226">
        <v>2880830</v>
      </c>
      <c r="D3" s="226" t="s">
        <v>9</v>
      </c>
      <c r="E3" s="227" t="s">
        <v>10</v>
      </c>
      <c r="F3" s="226">
        <v>1</v>
      </c>
      <c r="G3" s="111"/>
      <c r="H3" s="111"/>
    </row>
    <row r="4" spans="1:8">
      <c r="A4" s="66">
        <v>2</v>
      </c>
      <c r="B4" s="228">
        <v>11</v>
      </c>
      <c r="C4" s="223">
        <v>101230</v>
      </c>
      <c r="D4" s="223" t="s">
        <v>11</v>
      </c>
      <c r="E4" s="227" t="s">
        <v>12</v>
      </c>
      <c r="F4" s="226">
        <v>8</v>
      </c>
      <c r="G4" s="111"/>
      <c r="H4" s="111"/>
    </row>
    <row r="5" spans="1:8">
      <c r="A5" s="66">
        <v>3</v>
      </c>
      <c r="B5" s="228">
        <v>13</v>
      </c>
      <c r="C5" s="223">
        <v>8064482</v>
      </c>
      <c r="D5" s="223" t="s">
        <v>13</v>
      </c>
      <c r="E5" s="227" t="s">
        <v>14</v>
      </c>
      <c r="F5" s="226">
        <v>2</v>
      </c>
      <c r="G5" s="111"/>
      <c r="H5" s="111"/>
    </row>
    <row r="6" spans="1:8">
      <c r="A6" s="66">
        <v>4</v>
      </c>
      <c r="B6" s="228">
        <v>15</v>
      </c>
      <c r="C6" s="223">
        <v>2875179</v>
      </c>
      <c r="D6" s="223" t="s">
        <v>9</v>
      </c>
      <c r="E6" s="227" t="s">
        <v>15</v>
      </c>
      <c r="F6" s="226">
        <v>1</v>
      </c>
      <c r="G6" s="111"/>
      <c r="H6" s="111"/>
    </row>
    <row r="7" spans="1:8">
      <c r="A7" s="66">
        <v>5</v>
      </c>
      <c r="B7" s="228">
        <v>16</v>
      </c>
      <c r="C7" s="223">
        <v>101230</v>
      </c>
      <c r="D7" s="223" t="s">
        <v>11</v>
      </c>
      <c r="E7" s="227" t="s">
        <v>12</v>
      </c>
      <c r="F7" s="226">
        <v>8</v>
      </c>
      <c r="G7" s="111"/>
      <c r="H7" s="111"/>
    </row>
    <row r="8" spans="1:8">
      <c r="A8" s="66">
        <v>6</v>
      </c>
      <c r="B8" s="228">
        <v>17</v>
      </c>
      <c r="C8" s="223">
        <v>8064482</v>
      </c>
      <c r="D8" s="223" t="s">
        <v>13</v>
      </c>
      <c r="E8" s="227" t="s">
        <v>16</v>
      </c>
      <c r="F8" s="226">
        <v>2</v>
      </c>
      <c r="G8" s="111"/>
      <c r="H8" s="111"/>
    </row>
    <row r="9" spans="1:8">
      <c r="A9" s="66">
        <v>7</v>
      </c>
      <c r="B9" s="228">
        <v>25</v>
      </c>
      <c r="C9" s="223" t="s">
        <v>17</v>
      </c>
      <c r="D9" s="223" t="s">
        <v>18</v>
      </c>
      <c r="E9" s="227" t="s">
        <v>19</v>
      </c>
      <c r="F9" s="226">
        <v>2</v>
      </c>
      <c r="G9" s="111"/>
      <c r="H9" s="111"/>
    </row>
    <row r="10" spans="1:8">
      <c r="A10" s="66">
        <v>8</v>
      </c>
      <c r="B10" s="228">
        <v>26</v>
      </c>
      <c r="C10" s="223">
        <v>101176</v>
      </c>
      <c r="D10" s="223" t="s">
        <v>20</v>
      </c>
      <c r="E10" s="227" t="s">
        <v>21</v>
      </c>
      <c r="F10" s="226">
        <v>16</v>
      </c>
      <c r="G10" s="111"/>
      <c r="H10" s="111"/>
    </row>
    <row r="11" spans="1:8">
      <c r="A11" s="66">
        <v>9</v>
      </c>
      <c r="B11" s="228">
        <v>29</v>
      </c>
      <c r="C11" s="223">
        <v>8064482</v>
      </c>
      <c r="D11" s="223" t="s">
        <v>13</v>
      </c>
      <c r="E11" s="227" t="s">
        <v>16</v>
      </c>
      <c r="F11" s="226">
        <v>4</v>
      </c>
      <c r="G11" s="111"/>
      <c r="H11" s="111"/>
    </row>
    <row r="12" ht="27" spans="1:8">
      <c r="A12" s="66">
        <v>10</v>
      </c>
      <c r="B12" s="228">
        <v>40</v>
      </c>
      <c r="C12" s="223">
        <v>2880849</v>
      </c>
      <c r="D12" s="223" t="s">
        <v>22</v>
      </c>
      <c r="E12" s="227" t="s">
        <v>23</v>
      </c>
      <c r="F12" s="226">
        <v>1</v>
      </c>
      <c r="G12" s="111"/>
      <c r="H12" s="111"/>
    </row>
    <row r="13" spans="1:8">
      <c r="A13" s="66">
        <v>11</v>
      </c>
      <c r="B13" s="228">
        <v>41</v>
      </c>
      <c r="C13" s="229">
        <v>101184</v>
      </c>
      <c r="D13" s="229" t="s">
        <v>20</v>
      </c>
      <c r="E13" s="227" t="s">
        <v>24</v>
      </c>
      <c r="F13" s="226">
        <v>4</v>
      </c>
      <c r="G13" s="111"/>
      <c r="H13" s="111"/>
    </row>
    <row r="14" spans="1:8">
      <c r="A14" s="66">
        <v>12</v>
      </c>
      <c r="B14" s="228">
        <v>43</v>
      </c>
      <c r="C14" s="229">
        <v>8064482</v>
      </c>
      <c r="D14" s="223" t="s">
        <v>13</v>
      </c>
      <c r="E14" s="227" t="s">
        <v>16</v>
      </c>
      <c r="F14" s="226">
        <v>1</v>
      </c>
      <c r="G14" s="111"/>
      <c r="H14" s="111"/>
    </row>
    <row r="15" spans="1:8">
      <c r="A15" s="66">
        <v>13</v>
      </c>
      <c r="B15" s="228">
        <v>70</v>
      </c>
      <c r="C15" s="223">
        <v>2876639</v>
      </c>
      <c r="D15" s="223" t="s">
        <v>25</v>
      </c>
      <c r="E15" s="227" t="s">
        <v>26</v>
      </c>
      <c r="F15" s="226">
        <v>1</v>
      </c>
      <c r="G15" s="111"/>
      <c r="H15" s="111"/>
    </row>
    <row r="16" spans="1:8">
      <c r="A16" s="66">
        <v>14</v>
      </c>
      <c r="B16" s="228">
        <v>71</v>
      </c>
      <c r="C16" s="229">
        <v>101168</v>
      </c>
      <c r="D16" s="229" t="s">
        <v>27</v>
      </c>
      <c r="E16" s="227" t="s">
        <v>28</v>
      </c>
      <c r="F16" s="226">
        <v>12</v>
      </c>
      <c r="G16" s="111"/>
      <c r="H16" s="111"/>
    </row>
    <row r="17" spans="1:8">
      <c r="A17" s="66">
        <v>15</v>
      </c>
      <c r="B17" s="228">
        <v>73</v>
      </c>
      <c r="C17" s="229">
        <v>8065209</v>
      </c>
      <c r="D17" s="229" t="s">
        <v>29</v>
      </c>
      <c r="E17" s="227" t="s">
        <v>30</v>
      </c>
      <c r="F17" s="226">
        <v>2</v>
      </c>
      <c r="G17" s="111"/>
      <c r="H17" s="111"/>
    </row>
    <row r="18" spans="1:8">
      <c r="A18" s="66">
        <v>16</v>
      </c>
      <c r="B18" s="228">
        <v>80</v>
      </c>
      <c r="C18" s="229">
        <v>2874210</v>
      </c>
      <c r="D18" s="229" t="s">
        <v>31</v>
      </c>
      <c r="E18" s="227" t="s">
        <v>32</v>
      </c>
      <c r="F18" s="226">
        <v>1</v>
      </c>
      <c r="G18" s="111"/>
      <c r="H18" s="111"/>
    </row>
    <row r="19" spans="1:8">
      <c r="A19" s="66">
        <v>17</v>
      </c>
      <c r="B19" s="228">
        <v>81</v>
      </c>
      <c r="C19" s="229">
        <v>101249</v>
      </c>
      <c r="D19" s="229" t="s">
        <v>20</v>
      </c>
      <c r="E19" s="227" t="s">
        <v>33</v>
      </c>
      <c r="F19" s="226">
        <v>8</v>
      </c>
      <c r="G19" s="111"/>
      <c r="H19" s="111"/>
    </row>
    <row r="20" spans="1:8">
      <c r="A20" s="66">
        <v>18</v>
      </c>
      <c r="B20" s="228">
        <v>87</v>
      </c>
      <c r="C20" s="229">
        <v>2879522</v>
      </c>
      <c r="D20" s="229" t="s">
        <v>34</v>
      </c>
      <c r="E20" s="227" t="s">
        <v>35</v>
      </c>
      <c r="F20" s="226">
        <v>1</v>
      </c>
      <c r="G20" s="111"/>
      <c r="H20" s="111"/>
    </row>
    <row r="21" spans="1:8">
      <c r="A21" s="66">
        <v>19</v>
      </c>
      <c r="B21" s="228">
        <v>88</v>
      </c>
      <c r="C21" s="223">
        <v>2879530</v>
      </c>
      <c r="D21" s="229" t="s">
        <v>34</v>
      </c>
      <c r="E21" s="227" t="s">
        <v>36</v>
      </c>
      <c r="F21" s="226">
        <v>1</v>
      </c>
      <c r="G21" s="111"/>
      <c r="H21" s="111"/>
    </row>
    <row r="22" spans="1:8">
      <c r="A22" s="66">
        <v>20</v>
      </c>
      <c r="B22" s="228">
        <v>89</v>
      </c>
      <c r="C22" s="223">
        <v>2879549</v>
      </c>
      <c r="D22" s="229" t="s">
        <v>34</v>
      </c>
      <c r="E22" s="227" t="s">
        <v>37</v>
      </c>
      <c r="F22" s="226">
        <v>1</v>
      </c>
      <c r="G22" s="111"/>
      <c r="H22" s="111"/>
    </row>
    <row r="23" spans="1:8">
      <c r="A23" s="66">
        <v>21</v>
      </c>
      <c r="B23" s="228">
        <v>100</v>
      </c>
      <c r="C23" s="223">
        <v>2873036</v>
      </c>
      <c r="D23" s="223" t="s">
        <v>38</v>
      </c>
      <c r="E23" s="227" t="s">
        <v>39</v>
      </c>
      <c r="F23" s="226">
        <v>1</v>
      </c>
      <c r="G23" s="111"/>
      <c r="H23" s="111"/>
    </row>
    <row r="24" spans="1:8">
      <c r="A24" s="66">
        <v>22</v>
      </c>
      <c r="B24" s="228">
        <v>110</v>
      </c>
      <c r="C24" s="222">
        <v>112682</v>
      </c>
      <c r="D24" s="222" t="s">
        <v>40</v>
      </c>
      <c r="E24" s="227" t="s">
        <v>41</v>
      </c>
      <c r="F24" s="226">
        <v>2</v>
      </c>
      <c r="G24" s="111"/>
      <c r="H24" s="111"/>
    </row>
    <row r="25" spans="1:8">
      <c r="A25" s="66">
        <v>23</v>
      </c>
      <c r="B25" s="228">
        <v>130</v>
      </c>
      <c r="C25" s="223">
        <v>8061009</v>
      </c>
      <c r="D25" s="223" t="s">
        <v>42</v>
      </c>
      <c r="E25" s="227" t="s">
        <v>43</v>
      </c>
      <c r="F25" s="226">
        <v>1</v>
      </c>
      <c r="G25" s="111"/>
      <c r="H25" s="111"/>
    </row>
    <row r="26" spans="1:8">
      <c r="A26" s="66">
        <v>24</v>
      </c>
      <c r="B26" s="228">
        <v>131</v>
      </c>
      <c r="C26" s="223">
        <v>8061033</v>
      </c>
      <c r="D26" s="223" t="s">
        <v>42</v>
      </c>
      <c r="E26" s="227" t="s">
        <v>44</v>
      </c>
      <c r="F26" s="226">
        <v>1</v>
      </c>
      <c r="G26" s="111"/>
      <c r="H26" s="111"/>
    </row>
    <row r="27" spans="1:8">
      <c r="A27" s="66">
        <v>25</v>
      </c>
      <c r="B27" s="228">
        <v>136</v>
      </c>
      <c r="C27" s="223">
        <v>2878399</v>
      </c>
      <c r="D27" s="223" t="s">
        <v>45</v>
      </c>
      <c r="E27" s="227" t="s">
        <v>46</v>
      </c>
      <c r="F27" s="226">
        <v>1</v>
      </c>
      <c r="G27" s="111"/>
      <c r="H27" s="111"/>
    </row>
    <row r="28" spans="1:8">
      <c r="A28" s="66">
        <v>26</v>
      </c>
      <c r="B28" s="228">
        <v>180</v>
      </c>
      <c r="C28" s="223">
        <v>13232622</v>
      </c>
      <c r="D28" s="223" t="s">
        <v>47</v>
      </c>
      <c r="E28" s="227" t="s">
        <v>48</v>
      </c>
      <c r="F28" s="226">
        <v>1</v>
      </c>
      <c r="G28" s="111"/>
      <c r="H28" s="111"/>
    </row>
    <row r="29" spans="1:8">
      <c r="A29" s="66">
        <v>27</v>
      </c>
      <c r="B29" s="228">
        <v>193</v>
      </c>
      <c r="C29" s="223">
        <v>8063389</v>
      </c>
      <c r="D29" s="229" t="s">
        <v>34</v>
      </c>
      <c r="E29" s="227" t="s">
        <v>49</v>
      </c>
      <c r="F29" s="226">
        <v>1</v>
      </c>
      <c r="G29" s="111"/>
      <c r="H29" s="111"/>
    </row>
    <row r="30" spans="1:8">
      <c r="A30" s="66">
        <v>28</v>
      </c>
      <c r="B30" s="228">
        <v>194</v>
      </c>
      <c r="C30" s="223">
        <v>8063397</v>
      </c>
      <c r="D30" s="229" t="s">
        <v>34</v>
      </c>
      <c r="E30" s="227" t="s">
        <v>50</v>
      </c>
      <c r="F30" s="226">
        <v>1</v>
      </c>
      <c r="G30" s="111"/>
      <c r="H30" s="111"/>
    </row>
    <row r="31" spans="1:8">
      <c r="A31" s="66">
        <v>29</v>
      </c>
      <c r="B31" s="228">
        <v>195</v>
      </c>
      <c r="C31" s="223">
        <v>8063400</v>
      </c>
      <c r="D31" s="229" t="s">
        <v>34</v>
      </c>
      <c r="E31" s="227" t="s">
        <v>51</v>
      </c>
      <c r="F31" s="226">
        <v>2</v>
      </c>
      <c r="G31" s="111"/>
      <c r="H31" s="111"/>
    </row>
    <row r="32" ht="27" spans="1:8">
      <c r="A32" s="66">
        <v>30</v>
      </c>
      <c r="B32" s="228">
        <v>199</v>
      </c>
      <c r="C32" s="223">
        <v>90107</v>
      </c>
      <c r="D32" s="223" t="s">
        <v>52</v>
      </c>
      <c r="E32" s="227" t="s">
        <v>53</v>
      </c>
      <c r="F32" s="226">
        <v>1</v>
      </c>
      <c r="G32" s="111"/>
      <c r="H32" s="111"/>
    </row>
    <row r="33" ht="27" spans="1:8">
      <c r="A33" s="66">
        <v>31</v>
      </c>
      <c r="B33" s="228">
        <v>201</v>
      </c>
      <c r="C33" s="223" t="s">
        <v>54</v>
      </c>
      <c r="D33" s="223" t="s">
        <v>55</v>
      </c>
      <c r="E33" s="227" t="s">
        <v>56</v>
      </c>
      <c r="F33" s="226">
        <v>1</v>
      </c>
      <c r="G33" s="111"/>
      <c r="H33" s="111"/>
    </row>
    <row r="34" spans="1:8">
      <c r="A34" s="66">
        <v>32</v>
      </c>
      <c r="B34" s="228">
        <v>210</v>
      </c>
      <c r="C34" s="223" t="s">
        <v>57</v>
      </c>
      <c r="D34" s="223" t="s">
        <v>40</v>
      </c>
      <c r="E34" s="227" t="s">
        <v>58</v>
      </c>
      <c r="F34" s="226">
        <v>2</v>
      </c>
      <c r="G34" s="111"/>
      <c r="H34" s="111"/>
    </row>
    <row r="35" spans="1:8">
      <c r="A35" s="66">
        <v>33</v>
      </c>
      <c r="B35" s="228">
        <v>231</v>
      </c>
      <c r="C35" s="223">
        <v>8060681</v>
      </c>
      <c r="D35" s="223" t="s">
        <v>42</v>
      </c>
      <c r="E35" s="227" t="s">
        <v>59</v>
      </c>
      <c r="F35" s="226">
        <v>1</v>
      </c>
      <c r="G35" s="111"/>
      <c r="H35" s="111"/>
    </row>
    <row r="36" spans="1:8">
      <c r="A36" s="66">
        <v>34</v>
      </c>
      <c r="B36" s="228">
        <v>242</v>
      </c>
      <c r="C36" s="223" t="s">
        <v>60</v>
      </c>
      <c r="D36" s="223" t="s">
        <v>61</v>
      </c>
      <c r="E36" s="227" t="s">
        <v>62</v>
      </c>
      <c r="F36" s="226">
        <v>1</v>
      </c>
      <c r="G36" s="111"/>
      <c r="H36" s="111"/>
    </row>
    <row r="37" spans="1:8">
      <c r="A37" s="66">
        <v>35</v>
      </c>
      <c r="B37" s="228">
        <v>243</v>
      </c>
      <c r="C37" s="223">
        <v>2869101</v>
      </c>
      <c r="D37" s="223" t="s">
        <v>61</v>
      </c>
      <c r="E37" s="227" t="s">
        <v>63</v>
      </c>
      <c r="F37" s="226">
        <v>1</v>
      </c>
      <c r="G37" s="111"/>
      <c r="H37" s="111"/>
    </row>
    <row r="38" spans="1:8">
      <c r="A38" s="66">
        <v>36</v>
      </c>
      <c r="B38" s="228">
        <v>293</v>
      </c>
      <c r="C38" s="223">
        <v>8063206</v>
      </c>
      <c r="D38" s="229" t="s">
        <v>34</v>
      </c>
      <c r="E38" s="227" t="s">
        <v>64</v>
      </c>
      <c r="F38" s="226">
        <v>1</v>
      </c>
      <c r="G38" s="111"/>
      <c r="H38" s="111"/>
    </row>
    <row r="39" spans="1:8">
      <c r="A39" s="66">
        <v>37</v>
      </c>
      <c r="B39" s="230">
        <v>294</v>
      </c>
      <c r="C39" s="223">
        <v>8063214</v>
      </c>
      <c r="D39" s="229" t="s">
        <v>34</v>
      </c>
      <c r="E39" s="227" t="s">
        <v>65</v>
      </c>
      <c r="F39" s="226">
        <v>1</v>
      </c>
      <c r="G39" s="111"/>
      <c r="H39" s="111"/>
    </row>
    <row r="40" spans="1:8">
      <c r="A40" s="66">
        <v>38</v>
      </c>
      <c r="B40" s="230">
        <v>295</v>
      </c>
      <c r="C40" s="223">
        <v>8063222</v>
      </c>
      <c r="D40" s="229" t="s">
        <v>34</v>
      </c>
      <c r="E40" s="227" t="s">
        <v>66</v>
      </c>
      <c r="F40" s="226">
        <v>2</v>
      </c>
      <c r="G40" s="111"/>
      <c r="H40" s="111"/>
    </row>
    <row r="41" ht="27" spans="1:8">
      <c r="A41" s="66">
        <v>39</v>
      </c>
      <c r="B41" s="230">
        <v>299</v>
      </c>
      <c r="C41" s="223" t="s">
        <v>67</v>
      </c>
      <c r="D41" s="223" t="s">
        <v>68</v>
      </c>
      <c r="E41" s="227" t="s">
        <v>69</v>
      </c>
      <c r="F41" s="226">
        <v>1</v>
      </c>
      <c r="G41" s="111"/>
      <c r="H41" s="111"/>
    </row>
    <row r="42" ht="27" spans="1:8">
      <c r="A42" s="66">
        <v>40</v>
      </c>
      <c r="B42" s="230">
        <v>301</v>
      </c>
      <c r="C42" s="223">
        <v>93068</v>
      </c>
      <c r="D42" s="223" t="s">
        <v>70</v>
      </c>
      <c r="E42" s="227" t="s">
        <v>71</v>
      </c>
      <c r="F42" s="226">
        <v>1</v>
      </c>
      <c r="G42" s="111"/>
      <c r="H42" s="111"/>
    </row>
    <row r="43" spans="1:8">
      <c r="A43" s="66">
        <v>41</v>
      </c>
      <c r="B43" s="230">
        <v>310</v>
      </c>
      <c r="C43" s="223">
        <v>8061505</v>
      </c>
      <c r="D43" s="223" t="s">
        <v>72</v>
      </c>
      <c r="E43" s="227" t="s">
        <v>73</v>
      </c>
      <c r="F43" s="226">
        <v>2</v>
      </c>
      <c r="G43" s="111"/>
      <c r="H43" s="111"/>
    </row>
    <row r="44" spans="1:8">
      <c r="A44" s="66">
        <v>42</v>
      </c>
      <c r="B44" s="230">
        <v>331</v>
      </c>
      <c r="C44" s="223">
        <v>100609</v>
      </c>
      <c r="D44" s="223" t="s">
        <v>42</v>
      </c>
      <c r="E44" s="227" t="s">
        <v>74</v>
      </c>
      <c r="F44" s="226">
        <v>1</v>
      </c>
      <c r="G44" s="111"/>
      <c r="H44" s="111"/>
    </row>
    <row r="45" spans="1:8">
      <c r="A45" s="66">
        <v>43</v>
      </c>
      <c r="B45" s="230">
        <v>340</v>
      </c>
      <c r="C45" s="223">
        <v>2870878</v>
      </c>
      <c r="D45" s="223" t="s">
        <v>61</v>
      </c>
      <c r="E45" s="227" t="s">
        <v>75</v>
      </c>
      <c r="F45" s="226">
        <v>1</v>
      </c>
      <c r="G45" s="111"/>
      <c r="H45" s="111"/>
    </row>
    <row r="46" spans="1:8">
      <c r="A46" s="66">
        <v>44</v>
      </c>
      <c r="B46" s="230">
        <v>341</v>
      </c>
      <c r="C46" s="223">
        <v>2870983</v>
      </c>
      <c r="D46" s="223" t="s">
        <v>61</v>
      </c>
      <c r="E46" s="227" t="s">
        <v>76</v>
      </c>
      <c r="F46" s="226">
        <v>1</v>
      </c>
      <c r="G46" s="111"/>
      <c r="H46" s="111"/>
    </row>
    <row r="47" spans="1:8">
      <c r="A47" s="66">
        <v>45</v>
      </c>
      <c r="B47" s="230">
        <v>342</v>
      </c>
      <c r="C47" s="223" t="s">
        <v>77</v>
      </c>
      <c r="D47" s="223" t="s">
        <v>61</v>
      </c>
      <c r="E47" s="227" t="s">
        <v>78</v>
      </c>
      <c r="F47" s="226">
        <v>2</v>
      </c>
      <c r="G47" s="111"/>
      <c r="H47" s="111"/>
    </row>
    <row r="48" spans="1:8">
      <c r="A48" s="66">
        <v>46</v>
      </c>
      <c r="B48" s="230">
        <v>393</v>
      </c>
      <c r="C48" s="223">
        <v>8063133</v>
      </c>
      <c r="D48" s="229" t="s">
        <v>34</v>
      </c>
      <c r="E48" s="227" t="s">
        <v>79</v>
      </c>
      <c r="F48" s="226">
        <v>2</v>
      </c>
      <c r="G48" s="111"/>
      <c r="H48" s="111"/>
    </row>
    <row r="49" spans="1:8">
      <c r="A49" s="66">
        <v>47</v>
      </c>
      <c r="B49" s="230">
        <v>394</v>
      </c>
      <c r="C49" s="223">
        <v>8063141</v>
      </c>
      <c r="D49" s="229" t="s">
        <v>34</v>
      </c>
      <c r="E49" s="227" t="s">
        <v>80</v>
      </c>
      <c r="F49" s="226">
        <v>2</v>
      </c>
      <c r="G49" s="111"/>
      <c r="H49" s="111"/>
    </row>
    <row r="50" spans="1:8">
      <c r="A50" s="66">
        <v>48</v>
      </c>
      <c r="B50" s="230">
        <v>395</v>
      </c>
      <c r="C50" s="223">
        <v>8063168</v>
      </c>
      <c r="D50" s="229" t="s">
        <v>34</v>
      </c>
      <c r="E50" s="227" t="s">
        <v>81</v>
      </c>
      <c r="F50" s="226">
        <v>2</v>
      </c>
      <c r="G50" s="111"/>
      <c r="H50" s="111"/>
    </row>
    <row r="51" ht="27" spans="1:8">
      <c r="A51" s="66">
        <v>49</v>
      </c>
      <c r="B51" s="230">
        <v>399</v>
      </c>
      <c r="C51" s="223">
        <v>17239141</v>
      </c>
      <c r="D51" s="223" t="s">
        <v>82</v>
      </c>
      <c r="E51" s="227" t="s">
        <v>83</v>
      </c>
      <c r="F51" s="226">
        <v>1</v>
      </c>
      <c r="G51" s="111"/>
      <c r="H51" s="111"/>
    </row>
    <row r="52" spans="1:8">
      <c r="A52" s="66">
        <v>50</v>
      </c>
      <c r="B52" s="230">
        <v>401</v>
      </c>
      <c r="C52" s="223">
        <v>17239133</v>
      </c>
      <c r="D52" s="223" t="s">
        <v>84</v>
      </c>
      <c r="E52" s="227" t="s">
        <v>85</v>
      </c>
      <c r="F52" s="226">
        <v>1</v>
      </c>
      <c r="G52" s="111"/>
      <c r="H52" s="111"/>
    </row>
    <row r="53" spans="1:8">
      <c r="A53" s="66">
        <v>51</v>
      </c>
      <c r="B53" s="230">
        <v>410</v>
      </c>
      <c r="C53" s="223">
        <v>8061513</v>
      </c>
      <c r="D53" s="223" t="s">
        <v>86</v>
      </c>
      <c r="E53" s="227" t="s">
        <v>87</v>
      </c>
      <c r="F53" s="226">
        <v>1</v>
      </c>
      <c r="G53" s="111"/>
      <c r="H53" s="111"/>
    </row>
    <row r="54" spans="1:8">
      <c r="A54" s="66">
        <v>52</v>
      </c>
      <c r="B54" s="230">
        <v>411</v>
      </c>
      <c r="C54" s="223">
        <v>8061513</v>
      </c>
      <c r="D54" s="223" t="s">
        <v>86</v>
      </c>
      <c r="E54" s="227" t="s">
        <v>87</v>
      </c>
      <c r="F54" s="226">
        <v>1</v>
      </c>
      <c r="G54" s="111"/>
      <c r="H54" s="111"/>
    </row>
    <row r="55" spans="1:8">
      <c r="A55" s="66">
        <v>53</v>
      </c>
      <c r="B55" s="230">
        <v>430</v>
      </c>
      <c r="C55" s="223">
        <v>8060266</v>
      </c>
      <c r="D55" s="223" t="s">
        <v>42</v>
      </c>
      <c r="E55" s="227" t="s">
        <v>88</v>
      </c>
      <c r="F55" s="226">
        <v>1</v>
      </c>
      <c r="G55" s="111"/>
      <c r="H55" s="111"/>
    </row>
    <row r="56" spans="1:8">
      <c r="A56" s="66">
        <v>54</v>
      </c>
      <c r="B56" s="230">
        <v>470</v>
      </c>
      <c r="C56" s="223">
        <v>8064210</v>
      </c>
      <c r="D56" s="223" t="s">
        <v>89</v>
      </c>
      <c r="E56" s="227" t="s">
        <v>90</v>
      </c>
      <c r="F56" s="226">
        <v>1</v>
      </c>
      <c r="G56" s="111"/>
      <c r="H56" s="111"/>
    </row>
    <row r="57" spans="1:8">
      <c r="A57" s="66">
        <v>55</v>
      </c>
      <c r="B57" s="230">
        <v>480</v>
      </c>
      <c r="C57" s="223">
        <v>8064571</v>
      </c>
      <c r="D57" s="223" t="s">
        <v>47</v>
      </c>
      <c r="E57" s="227" t="s">
        <v>91</v>
      </c>
      <c r="F57" s="226">
        <v>1</v>
      </c>
      <c r="G57" s="111"/>
      <c r="H57" s="111"/>
    </row>
    <row r="58" spans="1:8">
      <c r="A58" s="66">
        <v>56</v>
      </c>
      <c r="B58" s="230">
        <v>493</v>
      </c>
      <c r="C58" s="223">
        <v>8063133</v>
      </c>
      <c r="D58" s="229" t="s">
        <v>34</v>
      </c>
      <c r="E58" s="227" t="s">
        <v>79</v>
      </c>
      <c r="F58" s="226">
        <v>1</v>
      </c>
      <c r="G58" s="111"/>
      <c r="H58" s="111"/>
    </row>
    <row r="59" spans="1:8">
      <c r="A59" s="66">
        <v>57</v>
      </c>
      <c r="B59" s="230">
        <v>494</v>
      </c>
      <c r="C59" s="223">
        <v>8063141</v>
      </c>
      <c r="D59" s="229" t="s">
        <v>34</v>
      </c>
      <c r="E59" s="227" t="s">
        <v>80</v>
      </c>
      <c r="F59" s="226">
        <v>1</v>
      </c>
      <c r="G59" s="111"/>
      <c r="H59" s="111"/>
    </row>
    <row r="60" spans="1:8">
      <c r="A60" s="66">
        <v>58</v>
      </c>
      <c r="B60" s="230">
        <v>495</v>
      </c>
      <c r="C60" s="223">
        <v>8063168</v>
      </c>
      <c r="D60" s="229" t="s">
        <v>34</v>
      </c>
      <c r="E60" s="227" t="s">
        <v>81</v>
      </c>
      <c r="F60" s="226">
        <v>1</v>
      </c>
      <c r="G60" s="111"/>
      <c r="H60" s="111"/>
    </row>
    <row r="61" spans="1:8">
      <c r="A61" s="66">
        <v>59</v>
      </c>
      <c r="B61" s="230">
        <v>725</v>
      </c>
      <c r="C61" s="223">
        <v>102318</v>
      </c>
      <c r="D61" s="223" t="s">
        <v>92</v>
      </c>
      <c r="E61" s="227" t="s">
        <v>93</v>
      </c>
      <c r="F61" s="226">
        <v>2</v>
      </c>
      <c r="G61" s="111"/>
      <c r="H61" s="111"/>
    </row>
    <row r="62" spans="1:8">
      <c r="A62" s="66">
        <v>60</v>
      </c>
      <c r="B62" s="230">
        <v>730</v>
      </c>
      <c r="C62" s="223">
        <v>2878666</v>
      </c>
      <c r="D62" s="223" t="s">
        <v>94</v>
      </c>
      <c r="E62" s="227" t="s">
        <v>95</v>
      </c>
      <c r="F62" s="226">
        <v>1</v>
      </c>
      <c r="G62" s="111"/>
      <c r="H62" s="111"/>
    </row>
    <row r="63" spans="1:8">
      <c r="A63" s="66">
        <v>61</v>
      </c>
      <c r="B63" s="230">
        <v>731</v>
      </c>
      <c r="C63" s="223">
        <v>8064776</v>
      </c>
      <c r="D63" s="223" t="s">
        <v>96</v>
      </c>
      <c r="E63" s="227" t="s">
        <v>97</v>
      </c>
      <c r="F63" s="226">
        <v>1</v>
      </c>
      <c r="G63" s="111"/>
      <c r="H63" s="111"/>
    </row>
    <row r="64" spans="1:8">
      <c r="A64" s="66">
        <v>62</v>
      </c>
      <c r="B64" s="230">
        <v>740</v>
      </c>
      <c r="C64" s="223">
        <v>2874679</v>
      </c>
      <c r="D64" s="223" t="s">
        <v>98</v>
      </c>
      <c r="E64" s="227" t="s">
        <v>99</v>
      </c>
      <c r="F64" s="226">
        <v>1</v>
      </c>
      <c r="G64" s="111"/>
      <c r="H64" s="111"/>
    </row>
    <row r="65" spans="1:8">
      <c r="A65" s="66">
        <v>63</v>
      </c>
      <c r="B65" s="230">
        <v>750</v>
      </c>
      <c r="C65" s="223">
        <v>8065187</v>
      </c>
      <c r="D65" s="223" t="s">
        <v>96</v>
      </c>
      <c r="E65" s="227" t="s">
        <v>100</v>
      </c>
      <c r="F65" s="226">
        <v>9</v>
      </c>
      <c r="G65" s="111"/>
      <c r="H65" s="111"/>
    </row>
    <row r="66" spans="1:8">
      <c r="A66" s="66">
        <v>64</v>
      </c>
      <c r="B66" s="170">
        <v>1</v>
      </c>
      <c r="C66" s="171">
        <v>1</v>
      </c>
      <c r="D66" s="178" t="s">
        <v>101</v>
      </c>
      <c r="E66" s="231"/>
      <c r="F66" s="172">
        <v>1</v>
      </c>
      <c r="G66" s="182"/>
      <c r="H66" s="180"/>
    </row>
    <row r="67" spans="1:8">
      <c r="A67" s="66">
        <v>65</v>
      </c>
      <c r="B67" s="193" t="s">
        <v>102</v>
      </c>
      <c r="C67" s="193" t="s">
        <v>103</v>
      </c>
      <c r="D67" s="178" t="s">
        <v>104</v>
      </c>
      <c r="E67" s="194" t="s">
        <v>105</v>
      </c>
      <c r="F67" s="195" t="s">
        <v>106</v>
      </c>
      <c r="G67" s="196"/>
      <c r="H67" s="180"/>
    </row>
    <row r="68" spans="1:8">
      <c r="A68" s="213" t="s">
        <v>107</v>
      </c>
      <c r="B68" s="214"/>
      <c r="C68" s="214"/>
      <c r="D68" s="214"/>
      <c r="E68" s="214"/>
      <c r="F68" s="214"/>
      <c r="G68" s="215"/>
      <c r="H68" s="116"/>
    </row>
    <row r="69" spans="1:8">
      <c r="A69" s="213" t="s">
        <v>108</v>
      </c>
      <c r="B69" s="214"/>
      <c r="C69" s="214"/>
      <c r="D69" s="214"/>
      <c r="E69" s="214"/>
      <c r="F69" s="214"/>
      <c r="G69" s="215"/>
      <c r="H69" s="116"/>
    </row>
    <row r="70" spans="1:8">
      <c r="A70" s="213" t="s">
        <v>109</v>
      </c>
      <c r="B70" s="214"/>
      <c r="C70" s="214"/>
      <c r="D70" s="214"/>
      <c r="E70" s="214"/>
      <c r="F70" s="214"/>
      <c r="G70" s="215"/>
      <c r="H70" s="116"/>
    </row>
  </sheetData>
  <mergeCells count="4">
    <mergeCell ref="A1:H1"/>
    <mergeCell ref="A68:G68"/>
    <mergeCell ref="A69:G69"/>
    <mergeCell ref="A70:G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H78"/>
  <sheetViews>
    <sheetView topLeftCell="A61" workbookViewId="0">
      <selection activeCell="A77" sqref="A77:G77"/>
    </sheetView>
  </sheetViews>
  <sheetFormatPr defaultColWidth="8.66666666666667" defaultRowHeight="14.25" outlineLevelCol="7"/>
  <cols>
    <col min="1" max="4" width="8.66666666666667" style="34"/>
    <col min="5" max="5" width="55.5" style="34" customWidth="1"/>
    <col min="6" max="6" width="8.66666666666667" style="34"/>
    <col min="7" max="7" width="18.25" style="34" customWidth="1"/>
    <col min="8" max="8" width="18.25" customWidth="1"/>
  </cols>
  <sheetData>
    <row r="1" ht="22.5" spans="1:8">
      <c r="A1" s="168" t="s">
        <v>428</v>
      </c>
      <c r="B1" s="168"/>
      <c r="C1" s="168"/>
      <c r="D1" s="168"/>
      <c r="E1" s="168"/>
      <c r="F1" s="168"/>
      <c r="G1" s="168"/>
      <c r="H1" s="168"/>
    </row>
    <row r="2" spans="1:8">
      <c r="A2" s="169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73">
        <v>10</v>
      </c>
      <c r="C3" s="174">
        <v>2879107</v>
      </c>
      <c r="D3" s="174" t="s">
        <v>9</v>
      </c>
      <c r="E3" s="179" t="s">
        <v>429</v>
      </c>
      <c r="F3" s="172" t="str">
        <f>"1"</f>
        <v>1</v>
      </c>
      <c r="G3" s="180"/>
      <c r="H3" s="181"/>
    </row>
    <row r="4" spans="1:8">
      <c r="A4" s="172">
        <v>2</v>
      </c>
      <c r="B4" s="176">
        <v>11</v>
      </c>
      <c r="C4" s="171">
        <v>101281</v>
      </c>
      <c r="D4" s="171" t="s">
        <v>11</v>
      </c>
      <c r="E4" s="179" t="s">
        <v>430</v>
      </c>
      <c r="F4" s="172" t="str">
        <f>"8"</f>
        <v>8</v>
      </c>
      <c r="G4" s="180"/>
      <c r="H4" s="181"/>
    </row>
    <row r="5" spans="1:8">
      <c r="A5" s="172">
        <v>3</v>
      </c>
      <c r="B5" s="176">
        <v>13</v>
      </c>
      <c r="C5" s="171">
        <v>8064482</v>
      </c>
      <c r="D5" s="171" t="s">
        <v>112</v>
      </c>
      <c r="E5" s="179" t="s">
        <v>194</v>
      </c>
      <c r="F5" s="172" t="str">
        <f>"2"</f>
        <v>2</v>
      </c>
      <c r="G5" s="180"/>
      <c r="H5" s="181"/>
    </row>
    <row r="6" spans="1:8">
      <c r="A6" s="172">
        <v>4</v>
      </c>
      <c r="B6" s="176">
        <v>15</v>
      </c>
      <c r="C6" s="171">
        <v>2875268</v>
      </c>
      <c r="D6" s="171" t="s">
        <v>9</v>
      </c>
      <c r="E6" s="179" t="s">
        <v>431</v>
      </c>
      <c r="F6" s="172" t="str">
        <f>"1"</f>
        <v>1</v>
      </c>
      <c r="G6" s="180"/>
      <c r="H6" s="181"/>
    </row>
    <row r="7" spans="1:8">
      <c r="A7" s="172">
        <v>5</v>
      </c>
      <c r="B7" s="176">
        <v>16</v>
      </c>
      <c r="C7" s="171">
        <v>101281</v>
      </c>
      <c r="D7" s="171" t="s">
        <v>11</v>
      </c>
      <c r="E7" s="179" t="s">
        <v>430</v>
      </c>
      <c r="F7" s="172" t="str">
        <f>"8"</f>
        <v>8</v>
      </c>
      <c r="G7" s="180"/>
      <c r="H7" s="181"/>
    </row>
    <row r="8" spans="1:8">
      <c r="A8" s="172">
        <v>6</v>
      </c>
      <c r="B8" s="176">
        <v>17</v>
      </c>
      <c r="C8" s="171">
        <v>8064482</v>
      </c>
      <c r="D8" s="171" t="s">
        <v>112</v>
      </c>
      <c r="E8" s="179" t="s">
        <v>194</v>
      </c>
      <c r="F8" s="172" t="str">
        <f>"2"</f>
        <v>2</v>
      </c>
      <c r="G8" s="180"/>
      <c r="H8" s="181"/>
    </row>
    <row r="9" spans="1:8">
      <c r="A9" s="172">
        <v>7</v>
      </c>
      <c r="B9" s="176">
        <v>20</v>
      </c>
      <c r="C9" s="171">
        <v>2879174</v>
      </c>
      <c r="D9" s="171" t="s">
        <v>143</v>
      </c>
      <c r="E9" s="179" t="s">
        <v>432</v>
      </c>
      <c r="F9" s="172" t="str">
        <f>"1"</f>
        <v>1</v>
      </c>
      <c r="G9" s="180"/>
      <c r="H9" s="181"/>
    </row>
    <row r="10" spans="1:8">
      <c r="A10" s="172">
        <v>8</v>
      </c>
      <c r="B10" s="176">
        <v>21</v>
      </c>
      <c r="C10" s="171">
        <v>8065284</v>
      </c>
      <c r="D10" s="171" t="s">
        <v>20</v>
      </c>
      <c r="E10" s="179" t="s">
        <v>311</v>
      </c>
      <c r="F10" s="172" t="str">
        <f>"10"</f>
        <v>10</v>
      </c>
      <c r="G10" s="180"/>
      <c r="H10" s="181"/>
    </row>
    <row r="11" spans="1:8">
      <c r="A11" s="172">
        <v>9</v>
      </c>
      <c r="B11" s="176">
        <v>22</v>
      </c>
      <c r="C11" s="171">
        <v>101230</v>
      </c>
      <c r="D11" s="171" t="s">
        <v>20</v>
      </c>
      <c r="E11" s="179" t="s">
        <v>12</v>
      </c>
      <c r="F11" s="172" t="str">
        <f>"2"</f>
        <v>2</v>
      </c>
      <c r="G11" s="180"/>
      <c r="H11" s="181"/>
    </row>
    <row r="12" spans="1:8">
      <c r="A12" s="172">
        <v>10</v>
      </c>
      <c r="B12" s="176">
        <v>25</v>
      </c>
      <c r="C12" s="171">
        <v>2876752</v>
      </c>
      <c r="D12" s="171" t="s">
        <v>143</v>
      </c>
      <c r="E12" s="179" t="s">
        <v>433</v>
      </c>
      <c r="F12" s="172" t="str">
        <f t="shared" ref="F12:F18" si="0">"1"</f>
        <v>1</v>
      </c>
      <c r="G12" s="180"/>
      <c r="H12" s="181"/>
    </row>
    <row r="13" spans="1:8">
      <c r="A13" s="172">
        <v>11</v>
      </c>
      <c r="B13" s="176">
        <v>26</v>
      </c>
      <c r="C13" s="177">
        <v>101230</v>
      </c>
      <c r="D13" s="177" t="s">
        <v>20</v>
      </c>
      <c r="E13" s="179" t="s">
        <v>12</v>
      </c>
      <c r="F13" s="172" t="str">
        <f>"10"</f>
        <v>10</v>
      </c>
      <c r="G13" s="180"/>
      <c r="H13" s="181"/>
    </row>
    <row r="14" spans="1:8">
      <c r="A14" s="172">
        <v>12</v>
      </c>
      <c r="B14" s="176">
        <v>29</v>
      </c>
      <c r="C14" s="177">
        <v>8064482</v>
      </c>
      <c r="D14" s="171" t="s">
        <v>112</v>
      </c>
      <c r="E14" s="179" t="s">
        <v>194</v>
      </c>
      <c r="F14" s="172" t="str">
        <f>"2"</f>
        <v>2</v>
      </c>
      <c r="G14" s="180"/>
      <c r="H14" s="181"/>
    </row>
    <row r="15" spans="1:8">
      <c r="A15" s="172">
        <v>13</v>
      </c>
      <c r="B15" s="176">
        <v>40</v>
      </c>
      <c r="C15" s="171">
        <v>2880911</v>
      </c>
      <c r="D15" s="171" t="s">
        <v>22</v>
      </c>
      <c r="E15" s="179" t="s">
        <v>434</v>
      </c>
      <c r="F15" s="172" t="str">
        <f t="shared" si="0"/>
        <v>1</v>
      </c>
      <c r="G15" s="180"/>
      <c r="H15" s="181"/>
    </row>
    <row r="16" spans="1:8">
      <c r="A16" s="172">
        <v>14</v>
      </c>
      <c r="B16" s="176">
        <v>41</v>
      </c>
      <c r="C16" s="177">
        <v>101230</v>
      </c>
      <c r="D16" s="177" t="s">
        <v>20</v>
      </c>
      <c r="E16" s="179" t="s">
        <v>12</v>
      </c>
      <c r="F16" s="172" t="str">
        <f>"6"</f>
        <v>6</v>
      </c>
      <c r="G16" s="180"/>
      <c r="H16" s="181"/>
    </row>
    <row r="17" spans="1:8">
      <c r="A17" s="172">
        <v>15</v>
      </c>
      <c r="B17" s="176">
        <v>43</v>
      </c>
      <c r="C17" s="177">
        <v>8064482</v>
      </c>
      <c r="D17" s="177" t="s">
        <v>112</v>
      </c>
      <c r="E17" s="179" t="s">
        <v>194</v>
      </c>
      <c r="F17" s="172" t="str">
        <f t="shared" si="0"/>
        <v>1</v>
      </c>
      <c r="G17" s="180"/>
      <c r="H17" s="181"/>
    </row>
    <row r="18" spans="1:8">
      <c r="A18" s="172">
        <v>16</v>
      </c>
      <c r="B18" s="176">
        <v>70</v>
      </c>
      <c r="C18" s="177">
        <v>2876671</v>
      </c>
      <c r="D18" s="177" t="s">
        <v>25</v>
      </c>
      <c r="E18" s="179" t="s">
        <v>435</v>
      </c>
      <c r="F18" s="172" t="str">
        <f t="shared" si="0"/>
        <v>1</v>
      </c>
      <c r="G18" s="180"/>
      <c r="H18" s="181"/>
    </row>
    <row r="19" spans="1:8">
      <c r="A19" s="172">
        <v>17</v>
      </c>
      <c r="B19" s="176">
        <v>71</v>
      </c>
      <c r="C19" s="177">
        <v>101222</v>
      </c>
      <c r="D19" s="177" t="s">
        <v>20</v>
      </c>
      <c r="E19" s="179" t="s">
        <v>436</v>
      </c>
      <c r="F19" s="172" t="str">
        <f>"12"</f>
        <v>12</v>
      </c>
      <c r="G19" s="180"/>
      <c r="H19" s="181"/>
    </row>
    <row r="20" spans="1:8">
      <c r="A20" s="172">
        <v>18</v>
      </c>
      <c r="B20" s="176">
        <v>73</v>
      </c>
      <c r="C20" s="177">
        <v>8065209</v>
      </c>
      <c r="D20" s="177" t="s">
        <v>112</v>
      </c>
      <c r="E20" s="179" t="s">
        <v>30</v>
      </c>
      <c r="F20" s="172" t="str">
        <f>"2"</f>
        <v>2</v>
      </c>
      <c r="G20" s="180"/>
      <c r="H20" s="181"/>
    </row>
    <row r="21" spans="1:8">
      <c r="A21" s="172">
        <v>19</v>
      </c>
      <c r="B21" s="176">
        <v>80</v>
      </c>
      <c r="C21" s="171">
        <v>2874253</v>
      </c>
      <c r="D21" s="177" t="s">
        <v>31</v>
      </c>
      <c r="E21" s="179" t="s">
        <v>437</v>
      </c>
      <c r="F21" s="172" t="str">
        <f t="shared" ref="F21:F26" si="1">"1"</f>
        <v>1</v>
      </c>
      <c r="G21" s="180"/>
      <c r="H21" s="181"/>
    </row>
    <row r="22" spans="1:8">
      <c r="A22" s="172">
        <v>20</v>
      </c>
      <c r="B22" s="176">
        <v>81</v>
      </c>
      <c r="C22" s="171">
        <v>101281</v>
      </c>
      <c r="D22" s="177" t="s">
        <v>111</v>
      </c>
      <c r="E22" s="179" t="s">
        <v>430</v>
      </c>
      <c r="F22" s="172" t="str">
        <f>"8"</f>
        <v>8</v>
      </c>
      <c r="G22" s="180"/>
      <c r="H22" s="181"/>
    </row>
    <row r="23" spans="1:8">
      <c r="A23" s="172">
        <v>21</v>
      </c>
      <c r="B23" s="176">
        <v>87</v>
      </c>
      <c r="C23" s="171">
        <v>8062935</v>
      </c>
      <c r="D23" s="177" t="s">
        <v>34</v>
      </c>
      <c r="E23" s="179" t="s">
        <v>438</v>
      </c>
      <c r="F23" s="172" t="str">
        <f t="shared" si="1"/>
        <v>1</v>
      </c>
      <c r="G23" s="180"/>
      <c r="H23" s="181"/>
    </row>
    <row r="24" spans="1:8">
      <c r="A24" s="172">
        <v>22</v>
      </c>
      <c r="B24" s="176">
        <v>88</v>
      </c>
      <c r="C24" s="178">
        <v>8062943</v>
      </c>
      <c r="D24" s="177" t="s">
        <v>34</v>
      </c>
      <c r="E24" s="179" t="s">
        <v>439</v>
      </c>
      <c r="F24" s="172" t="str">
        <f t="shared" si="1"/>
        <v>1</v>
      </c>
      <c r="G24" s="180"/>
      <c r="H24" s="181"/>
    </row>
    <row r="25" spans="1:8">
      <c r="A25" s="172">
        <v>23</v>
      </c>
      <c r="B25" s="176">
        <v>89</v>
      </c>
      <c r="C25" s="171">
        <v>8062951</v>
      </c>
      <c r="D25" s="177" t="s">
        <v>34</v>
      </c>
      <c r="E25" s="179" t="s">
        <v>440</v>
      </c>
      <c r="F25" s="172" t="str">
        <f t="shared" si="1"/>
        <v>1</v>
      </c>
      <c r="G25" s="180"/>
      <c r="H25" s="181"/>
    </row>
    <row r="26" spans="1:8">
      <c r="A26" s="172">
        <v>24</v>
      </c>
      <c r="B26" s="176">
        <v>100</v>
      </c>
      <c r="C26" s="171">
        <v>2873338</v>
      </c>
      <c r="D26" s="171" t="s">
        <v>38</v>
      </c>
      <c r="E26" s="179" t="s">
        <v>441</v>
      </c>
      <c r="F26" s="172" t="str">
        <f t="shared" si="1"/>
        <v>1</v>
      </c>
      <c r="G26" s="180"/>
      <c r="H26" s="181"/>
    </row>
    <row r="27" spans="1:8">
      <c r="A27" s="172">
        <v>25</v>
      </c>
      <c r="B27" s="176">
        <v>110</v>
      </c>
      <c r="C27" s="171">
        <v>121347</v>
      </c>
      <c r="D27" s="178" t="s">
        <v>40</v>
      </c>
      <c r="E27" s="179" t="s">
        <v>442</v>
      </c>
      <c r="F27" s="172" t="str">
        <f>"2"</f>
        <v>2</v>
      </c>
      <c r="G27" s="180"/>
      <c r="H27" s="181"/>
    </row>
    <row r="28" spans="1:8">
      <c r="A28" s="172">
        <v>26</v>
      </c>
      <c r="B28" s="176">
        <v>130</v>
      </c>
      <c r="C28" s="171">
        <v>8061106</v>
      </c>
      <c r="D28" s="171" t="s">
        <v>42</v>
      </c>
      <c r="E28" s="179" t="s">
        <v>443</v>
      </c>
      <c r="F28" s="172" t="str">
        <f t="shared" ref="F28:F34" si="2">"1"</f>
        <v>1</v>
      </c>
      <c r="G28" s="180"/>
      <c r="H28" s="181"/>
    </row>
    <row r="29" spans="1:8">
      <c r="A29" s="172">
        <v>27</v>
      </c>
      <c r="B29" s="176">
        <v>131</v>
      </c>
      <c r="C29" s="171">
        <v>8061130</v>
      </c>
      <c r="D29" s="171" t="s">
        <v>42</v>
      </c>
      <c r="E29" s="179" t="s">
        <v>444</v>
      </c>
      <c r="F29" s="172" t="str">
        <f t="shared" si="2"/>
        <v>1</v>
      </c>
      <c r="G29" s="180"/>
      <c r="H29" s="181"/>
    </row>
    <row r="30" spans="1:8">
      <c r="A30" s="172">
        <v>28</v>
      </c>
      <c r="B30" s="176">
        <v>136</v>
      </c>
      <c r="C30" s="171">
        <v>2878364</v>
      </c>
      <c r="D30" s="171" t="s">
        <v>207</v>
      </c>
      <c r="E30" s="179" t="s">
        <v>445</v>
      </c>
      <c r="F30" s="172" t="str">
        <f t="shared" si="2"/>
        <v>1</v>
      </c>
      <c r="G30" s="180"/>
      <c r="H30" s="181"/>
    </row>
    <row r="31" spans="1:8">
      <c r="A31" s="172">
        <v>29</v>
      </c>
      <c r="B31" s="176">
        <v>140</v>
      </c>
      <c r="C31" s="171">
        <v>2869705</v>
      </c>
      <c r="D31" s="171" t="s">
        <v>208</v>
      </c>
      <c r="E31" s="179" t="s">
        <v>446</v>
      </c>
      <c r="F31" s="172" t="str">
        <f t="shared" si="2"/>
        <v>1</v>
      </c>
      <c r="G31" s="180"/>
      <c r="H31" s="181"/>
    </row>
    <row r="32" spans="1:8">
      <c r="A32" s="172">
        <v>30</v>
      </c>
      <c r="B32" s="176">
        <v>180</v>
      </c>
      <c r="C32" s="171">
        <v>13319299</v>
      </c>
      <c r="D32" s="171" t="s">
        <v>121</v>
      </c>
      <c r="E32" s="179" t="s">
        <v>447</v>
      </c>
      <c r="F32" s="172" t="str">
        <f t="shared" si="2"/>
        <v>1</v>
      </c>
      <c r="G32" s="180"/>
      <c r="H32" s="181"/>
    </row>
    <row r="33" spans="1:8">
      <c r="A33" s="172">
        <v>31</v>
      </c>
      <c r="B33" s="176">
        <v>193</v>
      </c>
      <c r="C33" s="171">
        <v>8063567</v>
      </c>
      <c r="D33" s="177" t="s">
        <v>34</v>
      </c>
      <c r="E33" s="179" t="s">
        <v>448</v>
      </c>
      <c r="F33" s="172" t="str">
        <f t="shared" si="2"/>
        <v>1</v>
      </c>
      <c r="G33" s="180"/>
      <c r="H33" s="181"/>
    </row>
    <row r="34" spans="1:8">
      <c r="A34" s="172">
        <v>32</v>
      </c>
      <c r="B34" s="176">
        <v>194</v>
      </c>
      <c r="C34" s="171">
        <v>8063575</v>
      </c>
      <c r="D34" s="177" t="s">
        <v>34</v>
      </c>
      <c r="E34" s="179" t="s">
        <v>449</v>
      </c>
      <c r="F34" s="172" t="str">
        <f t="shared" si="2"/>
        <v>1</v>
      </c>
      <c r="G34" s="180"/>
      <c r="H34" s="181"/>
    </row>
    <row r="35" spans="1:8">
      <c r="A35" s="172">
        <v>33</v>
      </c>
      <c r="B35" s="176">
        <v>195</v>
      </c>
      <c r="C35" s="171">
        <v>8063583</v>
      </c>
      <c r="D35" s="177" t="s">
        <v>34</v>
      </c>
      <c r="E35" s="179" t="s">
        <v>450</v>
      </c>
      <c r="F35" s="172" t="str">
        <f>"2"</f>
        <v>2</v>
      </c>
      <c r="G35" s="180"/>
      <c r="H35" s="181"/>
    </row>
    <row r="36" spans="1:8">
      <c r="A36" s="172">
        <v>34</v>
      </c>
      <c r="B36" s="176">
        <v>199</v>
      </c>
      <c r="C36" s="171">
        <v>90425</v>
      </c>
      <c r="D36" s="171" t="s">
        <v>52</v>
      </c>
      <c r="E36" s="179" t="s">
        <v>451</v>
      </c>
      <c r="F36" s="172" t="str">
        <f t="shared" ref="F36:F43" si="3">"1"</f>
        <v>1</v>
      </c>
      <c r="G36" s="180"/>
      <c r="H36" s="181"/>
    </row>
    <row r="37" spans="1:8">
      <c r="A37" s="172">
        <v>35</v>
      </c>
      <c r="B37" s="176">
        <v>201</v>
      </c>
      <c r="C37" s="171">
        <v>92355</v>
      </c>
      <c r="D37" s="171" t="s">
        <v>55</v>
      </c>
      <c r="E37" s="179" t="s">
        <v>452</v>
      </c>
      <c r="F37" s="172" t="str">
        <f t="shared" si="3"/>
        <v>1</v>
      </c>
      <c r="G37" s="180"/>
      <c r="H37" s="181"/>
    </row>
    <row r="38" spans="1:8">
      <c r="A38" s="172">
        <v>36</v>
      </c>
      <c r="B38" s="176">
        <v>210</v>
      </c>
      <c r="C38" s="171">
        <v>8061726</v>
      </c>
      <c r="D38" s="171" t="s">
        <v>40</v>
      </c>
      <c r="E38" s="179" t="s">
        <v>453</v>
      </c>
      <c r="F38" s="172" t="str">
        <f>"2"</f>
        <v>2</v>
      </c>
      <c r="G38" s="180"/>
      <c r="H38" s="181"/>
    </row>
    <row r="39" spans="1:8">
      <c r="A39" s="172">
        <v>37</v>
      </c>
      <c r="B39" s="170">
        <v>231</v>
      </c>
      <c r="C39" s="171">
        <v>8060975</v>
      </c>
      <c r="D39" s="171" t="s">
        <v>42</v>
      </c>
      <c r="E39" s="179" t="s">
        <v>454</v>
      </c>
      <c r="F39" s="172" t="str">
        <f t="shared" si="3"/>
        <v>1</v>
      </c>
      <c r="G39" s="180"/>
      <c r="H39" s="181"/>
    </row>
    <row r="40" spans="1:8">
      <c r="A40" s="172">
        <v>38</v>
      </c>
      <c r="B40" s="170">
        <v>242</v>
      </c>
      <c r="C40" s="171">
        <v>2869640</v>
      </c>
      <c r="D40" s="171" t="s">
        <v>61</v>
      </c>
      <c r="E40" s="179" t="s">
        <v>455</v>
      </c>
      <c r="F40" s="172" t="str">
        <f t="shared" si="3"/>
        <v>1</v>
      </c>
      <c r="G40" s="180"/>
      <c r="H40" s="181"/>
    </row>
    <row r="41" spans="1:8">
      <c r="A41" s="172">
        <v>39</v>
      </c>
      <c r="B41" s="170">
        <v>243</v>
      </c>
      <c r="C41" s="171">
        <v>2869667</v>
      </c>
      <c r="D41" s="171" t="s">
        <v>61</v>
      </c>
      <c r="E41" s="179" t="s">
        <v>456</v>
      </c>
      <c r="F41" s="172" t="str">
        <f t="shared" si="3"/>
        <v>1</v>
      </c>
      <c r="G41" s="180"/>
      <c r="H41" s="181"/>
    </row>
    <row r="42" spans="1:8">
      <c r="A42" s="172">
        <v>40</v>
      </c>
      <c r="B42" s="170">
        <v>293</v>
      </c>
      <c r="C42" s="171">
        <v>179167</v>
      </c>
      <c r="D42" s="177" t="s">
        <v>34</v>
      </c>
      <c r="E42" s="179" t="s">
        <v>457</v>
      </c>
      <c r="F42" s="172" t="str">
        <f t="shared" si="3"/>
        <v>1</v>
      </c>
      <c r="G42" s="180"/>
      <c r="H42" s="181"/>
    </row>
    <row r="43" spans="1:8">
      <c r="A43" s="172">
        <v>41</v>
      </c>
      <c r="B43" s="170">
        <v>294</v>
      </c>
      <c r="C43" s="171">
        <v>8063362</v>
      </c>
      <c r="D43" s="177" t="s">
        <v>34</v>
      </c>
      <c r="E43" s="179" t="s">
        <v>458</v>
      </c>
      <c r="F43" s="172" t="str">
        <f t="shared" si="3"/>
        <v>1</v>
      </c>
      <c r="G43" s="180"/>
      <c r="H43" s="181"/>
    </row>
    <row r="44" spans="1:8">
      <c r="A44" s="172">
        <v>42</v>
      </c>
      <c r="B44" s="170">
        <v>295</v>
      </c>
      <c r="C44" s="171">
        <v>8063370</v>
      </c>
      <c r="D44" s="177" t="s">
        <v>34</v>
      </c>
      <c r="E44" s="179" t="s">
        <v>459</v>
      </c>
      <c r="F44" s="172" t="str">
        <f>"2"</f>
        <v>2</v>
      </c>
      <c r="G44" s="180"/>
      <c r="H44" s="181"/>
    </row>
    <row r="45" spans="1:8">
      <c r="A45" s="172">
        <v>43</v>
      </c>
      <c r="B45" s="170">
        <v>299</v>
      </c>
      <c r="C45" s="171">
        <v>91065</v>
      </c>
      <c r="D45" s="171" t="s">
        <v>68</v>
      </c>
      <c r="E45" s="179" t="s">
        <v>460</v>
      </c>
      <c r="F45" s="172" t="str">
        <f t="shared" ref="F45:F52" si="4">"1"</f>
        <v>1</v>
      </c>
      <c r="G45" s="180"/>
      <c r="H45" s="181"/>
    </row>
    <row r="46" spans="1:8">
      <c r="A46" s="172">
        <v>44</v>
      </c>
      <c r="B46" s="170">
        <v>301</v>
      </c>
      <c r="C46" s="171">
        <v>94471</v>
      </c>
      <c r="D46" s="171" t="s">
        <v>70</v>
      </c>
      <c r="E46" s="179" t="s">
        <v>461</v>
      </c>
      <c r="F46" s="172" t="str">
        <f t="shared" si="4"/>
        <v>1</v>
      </c>
      <c r="G46" s="180"/>
      <c r="H46" s="181"/>
    </row>
    <row r="47" spans="1:8">
      <c r="A47" s="172">
        <v>45</v>
      </c>
      <c r="B47" s="170">
        <v>310</v>
      </c>
      <c r="C47" s="171">
        <v>121258</v>
      </c>
      <c r="D47" s="171" t="s">
        <v>72</v>
      </c>
      <c r="E47" s="179" t="s">
        <v>462</v>
      </c>
      <c r="F47" s="172" t="str">
        <f>"2"</f>
        <v>2</v>
      </c>
      <c r="G47" s="180"/>
      <c r="H47" s="181"/>
    </row>
    <row r="48" spans="1:8">
      <c r="A48" s="172">
        <v>46</v>
      </c>
      <c r="B48" s="170">
        <v>331</v>
      </c>
      <c r="C48" s="171" t="s">
        <v>463</v>
      </c>
      <c r="D48" s="171" t="s">
        <v>42</v>
      </c>
      <c r="E48" s="179" t="s">
        <v>464</v>
      </c>
      <c r="F48" s="172" t="str">
        <f t="shared" si="4"/>
        <v>1</v>
      </c>
      <c r="G48" s="180"/>
      <c r="H48" s="181"/>
    </row>
    <row r="49" spans="1:8">
      <c r="A49" s="172">
        <v>47</v>
      </c>
      <c r="B49" s="170">
        <v>340</v>
      </c>
      <c r="C49" s="171">
        <v>2871858</v>
      </c>
      <c r="D49" s="171" t="s">
        <v>61</v>
      </c>
      <c r="E49" s="179" t="s">
        <v>465</v>
      </c>
      <c r="F49" s="172" t="str">
        <f t="shared" si="4"/>
        <v>1</v>
      </c>
      <c r="G49" s="180"/>
      <c r="H49" s="181"/>
    </row>
    <row r="50" spans="1:8">
      <c r="A50" s="172">
        <v>48</v>
      </c>
      <c r="B50" s="170">
        <v>341</v>
      </c>
      <c r="C50" s="171">
        <v>2871823</v>
      </c>
      <c r="D50" s="171" t="s">
        <v>61</v>
      </c>
      <c r="E50" s="179" t="s">
        <v>466</v>
      </c>
      <c r="F50" s="172" t="str">
        <f t="shared" si="4"/>
        <v>1</v>
      </c>
      <c r="G50" s="180"/>
      <c r="H50" s="181"/>
    </row>
    <row r="51" spans="1:8">
      <c r="A51" s="172">
        <v>49</v>
      </c>
      <c r="B51" s="170">
        <v>342</v>
      </c>
      <c r="C51" s="171">
        <v>2869373</v>
      </c>
      <c r="D51" s="171" t="s">
        <v>61</v>
      </c>
      <c r="E51" s="179" t="s">
        <v>467</v>
      </c>
      <c r="F51" s="172" t="str">
        <f t="shared" si="4"/>
        <v>1</v>
      </c>
      <c r="G51" s="180"/>
      <c r="H51" s="181"/>
    </row>
    <row r="52" spans="1:8">
      <c r="A52" s="172">
        <v>50</v>
      </c>
      <c r="B52" s="170">
        <v>343</v>
      </c>
      <c r="C52" s="171">
        <v>2869381</v>
      </c>
      <c r="D52" s="171" t="s">
        <v>61</v>
      </c>
      <c r="E52" s="179" t="s">
        <v>468</v>
      </c>
      <c r="F52" s="172" t="str">
        <f t="shared" si="4"/>
        <v>1</v>
      </c>
      <c r="G52" s="180"/>
      <c r="H52" s="181"/>
    </row>
    <row r="53" spans="1:8">
      <c r="A53" s="172">
        <v>51</v>
      </c>
      <c r="B53" s="170">
        <v>393</v>
      </c>
      <c r="C53" s="171">
        <v>123781</v>
      </c>
      <c r="D53" s="177" t="s">
        <v>34</v>
      </c>
      <c r="E53" s="179" t="s">
        <v>469</v>
      </c>
      <c r="F53" s="172" t="str">
        <f t="shared" ref="F53:F55" si="5">"2"</f>
        <v>2</v>
      </c>
      <c r="G53" s="180"/>
      <c r="H53" s="181"/>
    </row>
    <row r="54" spans="1:8">
      <c r="A54" s="172">
        <v>52</v>
      </c>
      <c r="B54" s="170">
        <v>394</v>
      </c>
      <c r="C54" s="171">
        <v>8063265</v>
      </c>
      <c r="D54" s="177" t="s">
        <v>34</v>
      </c>
      <c r="E54" s="179" t="s">
        <v>470</v>
      </c>
      <c r="F54" s="172" t="str">
        <f t="shared" si="5"/>
        <v>2</v>
      </c>
      <c r="G54" s="180"/>
      <c r="H54" s="181"/>
    </row>
    <row r="55" spans="1:8">
      <c r="A55" s="172">
        <v>53</v>
      </c>
      <c r="B55" s="170">
        <v>395</v>
      </c>
      <c r="C55" s="171">
        <v>8063273</v>
      </c>
      <c r="D55" s="177" t="s">
        <v>34</v>
      </c>
      <c r="E55" s="179" t="s">
        <v>471</v>
      </c>
      <c r="F55" s="172" t="str">
        <f t="shared" si="5"/>
        <v>2</v>
      </c>
      <c r="G55" s="180"/>
      <c r="H55" s="181"/>
    </row>
    <row r="56" spans="1:8">
      <c r="A56" s="172">
        <v>54</v>
      </c>
      <c r="B56" s="170">
        <v>399</v>
      </c>
      <c r="C56" s="171">
        <v>17239176</v>
      </c>
      <c r="D56" s="171" t="s">
        <v>82</v>
      </c>
      <c r="E56" s="179" t="s">
        <v>472</v>
      </c>
      <c r="F56" s="172" t="str">
        <f t="shared" ref="F56:F68" si="6">"1"</f>
        <v>1</v>
      </c>
      <c r="G56" s="180"/>
      <c r="H56" s="181"/>
    </row>
    <row r="57" spans="1:8">
      <c r="A57" s="172">
        <v>55</v>
      </c>
      <c r="B57" s="170">
        <v>401</v>
      </c>
      <c r="C57" s="171">
        <v>17239168</v>
      </c>
      <c r="D57" s="171" t="s">
        <v>84</v>
      </c>
      <c r="E57" s="179" t="s">
        <v>473</v>
      </c>
      <c r="F57" s="172" t="str">
        <f t="shared" si="6"/>
        <v>1</v>
      </c>
      <c r="G57" s="180"/>
      <c r="H57" s="181"/>
    </row>
    <row r="58" spans="1:8">
      <c r="A58" s="172">
        <v>56</v>
      </c>
      <c r="B58" s="170">
        <v>410</v>
      </c>
      <c r="C58" s="171">
        <v>8061572</v>
      </c>
      <c r="D58" s="171" t="s">
        <v>86</v>
      </c>
      <c r="E58" s="179" t="s">
        <v>474</v>
      </c>
      <c r="F58" s="172" t="str">
        <f t="shared" si="6"/>
        <v>1</v>
      </c>
      <c r="G58" s="180"/>
      <c r="H58" s="181"/>
    </row>
    <row r="59" spans="1:8">
      <c r="A59" s="172">
        <v>57</v>
      </c>
      <c r="B59" s="170">
        <v>411</v>
      </c>
      <c r="C59" s="171">
        <v>8061572</v>
      </c>
      <c r="D59" s="171" t="s">
        <v>86</v>
      </c>
      <c r="E59" s="179" t="s">
        <v>474</v>
      </c>
      <c r="F59" s="172" t="str">
        <f t="shared" si="6"/>
        <v>1</v>
      </c>
      <c r="G59" s="180"/>
      <c r="H59" s="181"/>
    </row>
    <row r="60" spans="1:8">
      <c r="A60" s="172">
        <v>58</v>
      </c>
      <c r="B60" s="170">
        <v>424</v>
      </c>
      <c r="C60" s="171">
        <v>8064482</v>
      </c>
      <c r="D60" s="171" t="s">
        <v>112</v>
      </c>
      <c r="E60" s="179" t="s">
        <v>194</v>
      </c>
      <c r="F60" s="172" t="str">
        <f t="shared" si="6"/>
        <v>1</v>
      </c>
      <c r="G60" s="180"/>
      <c r="H60" s="181"/>
    </row>
    <row r="61" spans="1:8">
      <c r="A61" s="172">
        <v>59</v>
      </c>
      <c r="B61" s="170">
        <v>430</v>
      </c>
      <c r="C61" s="171">
        <v>8060649</v>
      </c>
      <c r="D61" s="171" t="s">
        <v>42</v>
      </c>
      <c r="E61" s="179" t="s">
        <v>475</v>
      </c>
      <c r="F61" s="172" t="str">
        <f t="shared" si="6"/>
        <v>1</v>
      </c>
      <c r="G61" s="180"/>
      <c r="H61" s="181"/>
    </row>
    <row r="62" spans="1:8">
      <c r="A62" s="172">
        <v>60</v>
      </c>
      <c r="B62" s="170">
        <v>436</v>
      </c>
      <c r="C62" s="171">
        <v>2878453</v>
      </c>
      <c r="D62" s="171" t="s">
        <v>207</v>
      </c>
      <c r="E62" s="179" t="s">
        <v>476</v>
      </c>
      <c r="F62" s="172" t="str">
        <f t="shared" si="6"/>
        <v>1</v>
      </c>
      <c r="G62" s="180"/>
      <c r="H62" s="181"/>
    </row>
    <row r="63" spans="1:8">
      <c r="A63" s="172">
        <v>61</v>
      </c>
      <c r="B63" s="170">
        <v>445</v>
      </c>
      <c r="C63" s="171">
        <v>2869357</v>
      </c>
      <c r="D63" s="171" t="s">
        <v>350</v>
      </c>
      <c r="E63" s="179" t="s">
        <v>477</v>
      </c>
      <c r="F63" s="172" t="str">
        <f t="shared" si="6"/>
        <v>1</v>
      </c>
      <c r="G63" s="180"/>
      <c r="H63" s="181"/>
    </row>
    <row r="64" spans="1:8">
      <c r="A64" s="172">
        <v>62</v>
      </c>
      <c r="B64" s="170">
        <v>470</v>
      </c>
      <c r="C64" s="171">
        <v>8064253</v>
      </c>
      <c r="D64" s="171" t="s">
        <v>352</v>
      </c>
      <c r="E64" s="179" t="s">
        <v>478</v>
      </c>
      <c r="F64" s="172" t="str">
        <f t="shared" si="6"/>
        <v>1</v>
      </c>
      <c r="G64" s="180"/>
      <c r="H64" s="181"/>
    </row>
    <row r="65" spans="1:8">
      <c r="A65" s="172">
        <v>63</v>
      </c>
      <c r="B65" s="170">
        <v>480</v>
      </c>
      <c r="C65" s="171">
        <v>8064741</v>
      </c>
      <c r="D65" s="171" t="s">
        <v>47</v>
      </c>
      <c r="E65" s="179" t="s">
        <v>479</v>
      </c>
      <c r="F65" s="172" t="str">
        <f t="shared" si="6"/>
        <v>1</v>
      </c>
      <c r="G65" s="180"/>
      <c r="H65" s="181"/>
    </row>
    <row r="66" spans="1:8">
      <c r="A66" s="172">
        <v>64</v>
      </c>
      <c r="B66" s="170">
        <v>493</v>
      </c>
      <c r="C66" s="171">
        <v>123781</v>
      </c>
      <c r="D66" s="177" t="s">
        <v>34</v>
      </c>
      <c r="E66" s="179" t="s">
        <v>469</v>
      </c>
      <c r="F66" s="172" t="str">
        <f t="shared" si="6"/>
        <v>1</v>
      </c>
      <c r="G66" s="180"/>
      <c r="H66" s="181"/>
    </row>
    <row r="67" spans="1:8">
      <c r="A67" s="172">
        <v>65</v>
      </c>
      <c r="B67" s="170">
        <v>494</v>
      </c>
      <c r="C67" s="171">
        <v>8063265</v>
      </c>
      <c r="D67" s="177" t="s">
        <v>34</v>
      </c>
      <c r="E67" s="179" t="s">
        <v>470</v>
      </c>
      <c r="F67" s="172" t="str">
        <f t="shared" si="6"/>
        <v>1</v>
      </c>
      <c r="G67" s="180"/>
      <c r="H67" s="181"/>
    </row>
    <row r="68" spans="1:8">
      <c r="A68" s="172">
        <v>66</v>
      </c>
      <c r="B68" s="170">
        <v>495</v>
      </c>
      <c r="C68" s="171">
        <v>8063273</v>
      </c>
      <c r="D68" s="177" t="s">
        <v>34</v>
      </c>
      <c r="E68" s="179" t="s">
        <v>471</v>
      </c>
      <c r="F68" s="172" t="str">
        <f t="shared" si="6"/>
        <v>1</v>
      </c>
      <c r="G68" s="180"/>
      <c r="H68" s="181"/>
    </row>
    <row r="69" spans="1:8">
      <c r="A69" s="172">
        <v>67</v>
      </c>
      <c r="B69" s="170">
        <v>725</v>
      </c>
      <c r="C69" s="171">
        <v>102334</v>
      </c>
      <c r="D69" s="171" t="s">
        <v>92</v>
      </c>
      <c r="E69" s="179" t="s">
        <v>480</v>
      </c>
      <c r="F69" s="172" t="str">
        <f>"2"</f>
        <v>2</v>
      </c>
      <c r="G69" s="180"/>
      <c r="H69" s="181"/>
    </row>
    <row r="70" spans="1:8">
      <c r="A70" s="172">
        <v>68</v>
      </c>
      <c r="B70" s="170">
        <v>730</v>
      </c>
      <c r="C70" s="171">
        <v>2878844</v>
      </c>
      <c r="D70" s="171" t="s">
        <v>94</v>
      </c>
      <c r="E70" s="179" t="s">
        <v>481</v>
      </c>
      <c r="F70" s="172" t="str">
        <f t="shared" ref="F70:F72" si="7">"1"</f>
        <v>1</v>
      </c>
      <c r="G70" s="180"/>
      <c r="H70" s="181"/>
    </row>
    <row r="71" spans="1:8">
      <c r="A71" s="172">
        <v>69</v>
      </c>
      <c r="B71" s="170">
        <v>731</v>
      </c>
      <c r="C71" s="171">
        <v>8064784</v>
      </c>
      <c r="D71" s="171" t="s">
        <v>96</v>
      </c>
      <c r="E71" s="179" t="s">
        <v>482</v>
      </c>
      <c r="F71" s="172" t="str">
        <f t="shared" si="7"/>
        <v>1</v>
      </c>
      <c r="G71" s="180"/>
      <c r="H71" s="181"/>
    </row>
    <row r="72" spans="1:8">
      <c r="A72" s="172">
        <v>70</v>
      </c>
      <c r="B72" s="170">
        <v>740</v>
      </c>
      <c r="C72" s="171">
        <v>2874687</v>
      </c>
      <c r="D72" s="171" t="s">
        <v>98</v>
      </c>
      <c r="E72" s="179" t="s">
        <v>357</v>
      </c>
      <c r="F72" s="172" t="str">
        <f t="shared" si="7"/>
        <v>1</v>
      </c>
      <c r="G72" s="180"/>
      <c r="H72" s="181"/>
    </row>
    <row r="73" spans="1:8">
      <c r="A73" s="172">
        <v>71</v>
      </c>
      <c r="B73" s="170">
        <v>750</v>
      </c>
      <c r="C73" s="171">
        <v>8065209</v>
      </c>
      <c r="D73" s="171" t="s">
        <v>112</v>
      </c>
      <c r="E73" s="179" t="s">
        <v>30</v>
      </c>
      <c r="F73" s="172" t="str">
        <f>"9"</f>
        <v>9</v>
      </c>
      <c r="G73" s="180"/>
      <c r="H73" s="181"/>
    </row>
    <row r="74" spans="1:8">
      <c r="A74" s="172">
        <v>72</v>
      </c>
      <c r="B74" s="170">
        <v>1</v>
      </c>
      <c r="C74" s="171">
        <v>1</v>
      </c>
      <c r="D74" s="192" t="s">
        <v>101</v>
      </c>
      <c r="E74" s="175"/>
      <c r="F74" s="172">
        <v>1</v>
      </c>
      <c r="G74" s="182"/>
      <c r="H74" s="181"/>
    </row>
    <row r="75" spans="1:8">
      <c r="A75" s="172">
        <v>73</v>
      </c>
      <c r="B75" s="193" t="s">
        <v>102</v>
      </c>
      <c r="C75" s="193" t="s">
        <v>103</v>
      </c>
      <c r="D75" s="178" t="s">
        <v>104</v>
      </c>
      <c r="E75" s="194" t="s">
        <v>105</v>
      </c>
      <c r="F75" s="195" t="s">
        <v>106</v>
      </c>
      <c r="G75" s="196"/>
      <c r="H75" s="181"/>
    </row>
    <row r="76" spans="1:8">
      <c r="A76" s="113" t="s">
        <v>107</v>
      </c>
      <c r="B76" s="114"/>
      <c r="C76" s="114"/>
      <c r="D76" s="114"/>
      <c r="E76" s="114"/>
      <c r="F76" s="114"/>
      <c r="G76" s="115"/>
      <c r="H76" s="116"/>
    </row>
    <row r="77" spans="1:8">
      <c r="A77" s="113" t="s">
        <v>108</v>
      </c>
      <c r="B77" s="114"/>
      <c r="C77" s="114"/>
      <c r="D77" s="114"/>
      <c r="E77" s="114"/>
      <c r="F77" s="114"/>
      <c r="G77" s="115"/>
      <c r="H77" s="116"/>
    </row>
    <row r="78" spans="1:8">
      <c r="A78" s="113" t="s">
        <v>109</v>
      </c>
      <c r="B78" s="114"/>
      <c r="C78" s="114"/>
      <c r="D78" s="114"/>
      <c r="E78" s="114"/>
      <c r="F78" s="114"/>
      <c r="G78" s="115"/>
      <c r="H78" s="116"/>
    </row>
  </sheetData>
  <mergeCells count="4">
    <mergeCell ref="A1:H1"/>
    <mergeCell ref="A76:G76"/>
    <mergeCell ref="A77:G77"/>
    <mergeCell ref="A78:G7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59"/>
  <sheetViews>
    <sheetView topLeftCell="A40" workbookViewId="0">
      <selection activeCell="A58" sqref="A58:G58"/>
    </sheetView>
  </sheetViews>
  <sheetFormatPr defaultColWidth="8.66666666666667" defaultRowHeight="14.25" outlineLevelCol="7"/>
  <cols>
    <col min="1" max="4" width="8.66666666666667" style="34"/>
    <col min="5" max="5" width="41.4166666666667" style="34" customWidth="1"/>
    <col min="6" max="6" width="8.66666666666667" style="34"/>
    <col min="7" max="7" width="18.625" style="34" customWidth="1"/>
    <col min="8" max="8" width="18.875" customWidth="1"/>
  </cols>
  <sheetData>
    <row r="1" ht="22.5" spans="1:8">
      <c r="A1" s="168" t="s">
        <v>483</v>
      </c>
      <c r="B1" s="168"/>
      <c r="C1" s="168"/>
      <c r="D1" s="168"/>
      <c r="E1" s="168"/>
      <c r="F1" s="168"/>
      <c r="G1" s="168"/>
      <c r="H1" s="168"/>
    </row>
    <row r="2" spans="1:8">
      <c r="A2" s="188" t="s">
        <v>1</v>
      </c>
      <c r="B2" s="178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89">
        <v>1</v>
      </c>
      <c r="B3" s="173">
        <v>10</v>
      </c>
      <c r="C3" s="174">
        <v>2879107</v>
      </c>
      <c r="D3" s="190" t="s">
        <v>9</v>
      </c>
      <c r="E3" s="190" t="s">
        <v>484</v>
      </c>
      <c r="F3" s="191">
        <v>1</v>
      </c>
      <c r="G3" s="180"/>
      <c r="H3" s="181"/>
    </row>
    <row r="4" spans="1:8">
      <c r="A4" s="189">
        <v>2</v>
      </c>
      <c r="B4" s="176">
        <v>11</v>
      </c>
      <c r="C4" s="171">
        <v>101281</v>
      </c>
      <c r="D4" s="190" t="s">
        <v>111</v>
      </c>
      <c r="E4" s="190" t="s">
        <v>485</v>
      </c>
      <c r="F4" s="191">
        <v>8</v>
      </c>
      <c r="G4" s="180"/>
      <c r="H4" s="181"/>
    </row>
    <row r="5" spans="1:8">
      <c r="A5" s="189">
        <v>3</v>
      </c>
      <c r="B5" s="176">
        <v>13</v>
      </c>
      <c r="C5" s="171">
        <v>8064482</v>
      </c>
      <c r="D5" s="190" t="s">
        <v>112</v>
      </c>
      <c r="E5" s="190" t="s">
        <v>363</v>
      </c>
      <c r="F5" s="191">
        <v>2</v>
      </c>
      <c r="G5" s="180"/>
      <c r="H5" s="181"/>
    </row>
    <row r="6" spans="1:8">
      <c r="A6" s="189">
        <v>4</v>
      </c>
      <c r="B6" s="176">
        <v>15</v>
      </c>
      <c r="C6" s="171">
        <v>2875268</v>
      </c>
      <c r="D6" s="190" t="s">
        <v>9</v>
      </c>
      <c r="E6" s="190" t="s">
        <v>486</v>
      </c>
      <c r="F6" s="191">
        <v>1</v>
      </c>
      <c r="G6" s="180"/>
      <c r="H6" s="181"/>
    </row>
    <row r="7" spans="1:8">
      <c r="A7" s="189">
        <v>5</v>
      </c>
      <c r="B7" s="176">
        <v>16</v>
      </c>
      <c r="C7" s="171">
        <v>101281</v>
      </c>
      <c r="D7" s="190" t="s">
        <v>111</v>
      </c>
      <c r="E7" s="190" t="s">
        <v>485</v>
      </c>
      <c r="F7" s="191">
        <v>8</v>
      </c>
      <c r="G7" s="180"/>
      <c r="H7" s="181"/>
    </row>
    <row r="8" spans="1:8">
      <c r="A8" s="189">
        <v>6</v>
      </c>
      <c r="B8" s="176">
        <v>17</v>
      </c>
      <c r="C8" s="171">
        <v>8064482</v>
      </c>
      <c r="D8" s="190" t="s">
        <v>112</v>
      </c>
      <c r="E8" s="190" t="s">
        <v>363</v>
      </c>
      <c r="F8" s="191">
        <v>2</v>
      </c>
      <c r="G8" s="180"/>
      <c r="H8" s="181"/>
    </row>
    <row r="9" spans="1:8">
      <c r="A9" s="189">
        <v>7</v>
      </c>
      <c r="B9" s="176">
        <v>25</v>
      </c>
      <c r="C9" s="171">
        <v>2883759</v>
      </c>
      <c r="D9" s="190" t="s">
        <v>9</v>
      </c>
      <c r="E9" s="190" t="s">
        <v>487</v>
      </c>
      <c r="F9" s="191">
        <v>1</v>
      </c>
      <c r="G9" s="180"/>
      <c r="H9" s="181"/>
    </row>
    <row r="10" spans="1:8">
      <c r="A10" s="189">
        <v>8</v>
      </c>
      <c r="B10" s="176">
        <v>26</v>
      </c>
      <c r="C10" s="171">
        <v>101230</v>
      </c>
      <c r="D10" s="190" t="s">
        <v>111</v>
      </c>
      <c r="E10" s="190" t="s">
        <v>488</v>
      </c>
      <c r="F10" s="191">
        <v>10</v>
      </c>
      <c r="G10" s="180"/>
      <c r="H10" s="181"/>
    </row>
    <row r="11" spans="1:8">
      <c r="A11" s="189">
        <v>9</v>
      </c>
      <c r="B11" s="176">
        <v>29</v>
      </c>
      <c r="C11" s="171">
        <v>8064482</v>
      </c>
      <c r="D11" s="190" t="s">
        <v>112</v>
      </c>
      <c r="E11" s="190" t="s">
        <v>363</v>
      </c>
      <c r="F11" s="191">
        <v>2</v>
      </c>
      <c r="G11" s="180"/>
      <c r="H11" s="181"/>
    </row>
    <row r="12" spans="1:8">
      <c r="A12" s="189">
        <v>10</v>
      </c>
      <c r="B12" s="176">
        <v>30</v>
      </c>
      <c r="C12" s="171">
        <v>2883759</v>
      </c>
      <c r="D12" s="190" t="s">
        <v>9</v>
      </c>
      <c r="E12" s="190" t="s">
        <v>487</v>
      </c>
      <c r="F12" s="191">
        <v>1</v>
      </c>
      <c r="G12" s="180"/>
      <c r="H12" s="181"/>
    </row>
    <row r="13" spans="1:8">
      <c r="A13" s="189">
        <v>11</v>
      </c>
      <c r="B13" s="176">
        <v>31</v>
      </c>
      <c r="C13" s="177">
        <v>101230</v>
      </c>
      <c r="D13" s="190" t="s">
        <v>111</v>
      </c>
      <c r="E13" s="190" t="s">
        <v>488</v>
      </c>
      <c r="F13" s="191">
        <v>10</v>
      </c>
      <c r="G13" s="180"/>
      <c r="H13" s="181"/>
    </row>
    <row r="14" spans="1:8">
      <c r="A14" s="189">
        <v>12</v>
      </c>
      <c r="B14" s="176">
        <v>33</v>
      </c>
      <c r="C14" s="177">
        <v>8064482</v>
      </c>
      <c r="D14" s="190" t="s">
        <v>112</v>
      </c>
      <c r="E14" s="190" t="s">
        <v>363</v>
      </c>
      <c r="F14" s="191">
        <v>2</v>
      </c>
      <c r="G14" s="180"/>
      <c r="H14" s="181"/>
    </row>
    <row r="15" spans="1:8">
      <c r="A15" s="189">
        <v>13</v>
      </c>
      <c r="B15" s="176">
        <v>70</v>
      </c>
      <c r="C15" s="171">
        <v>2876671</v>
      </c>
      <c r="D15" s="190" t="s">
        <v>25</v>
      </c>
      <c r="E15" s="190" t="s">
        <v>489</v>
      </c>
      <c r="F15" s="191">
        <v>1</v>
      </c>
      <c r="G15" s="180"/>
      <c r="H15" s="181"/>
    </row>
    <row r="16" spans="1:8">
      <c r="A16" s="189">
        <v>14</v>
      </c>
      <c r="B16" s="176">
        <v>71</v>
      </c>
      <c r="C16" s="177">
        <v>101222</v>
      </c>
      <c r="D16" s="190" t="s">
        <v>111</v>
      </c>
      <c r="E16" s="190" t="s">
        <v>490</v>
      </c>
      <c r="F16" s="191">
        <v>12</v>
      </c>
      <c r="G16" s="180"/>
      <c r="H16" s="181"/>
    </row>
    <row r="17" spans="1:8">
      <c r="A17" s="189">
        <v>15</v>
      </c>
      <c r="B17" s="176">
        <v>73</v>
      </c>
      <c r="C17" s="177">
        <v>8065209</v>
      </c>
      <c r="D17" s="190" t="s">
        <v>112</v>
      </c>
      <c r="E17" s="190" t="s">
        <v>491</v>
      </c>
      <c r="F17" s="191">
        <v>2</v>
      </c>
      <c r="G17" s="180"/>
      <c r="H17" s="181"/>
    </row>
    <row r="18" spans="1:8">
      <c r="A18" s="189">
        <v>16</v>
      </c>
      <c r="B18" s="176">
        <v>75</v>
      </c>
      <c r="C18" s="177">
        <v>2876590</v>
      </c>
      <c r="D18" s="190" t="s">
        <v>9</v>
      </c>
      <c r="E18" s="190" t="s">
        <v>492</v>
      </c>
      <c r="F18" s="191">
        <v>1</v>
      </c>
      <c r="G18" s="180"/>
      <c r="H18" s="181"/>
    </row>
    <row r="19" spans="1:8">
      <c r="A19" s="189">
        <v>17</v>
      </c>
      <c r="B19" s="176">
        <v>76</v>
      </c>
      <c r="C19" s="177">
        <v>122718</v>
      </c>
      <c r="D19" s="190" t="s">
        <v>111</v>
      </c>
      <c r="E19" s="190" t="s">
        <v>493</v>
      </c>
      <c r="F19" s="191">
        <v>8</v>
      </c>
      <c r="G19" s="180"/>
      <c r="H19" s="181"/>
    </row>
    <row r="20" spans="1:8">
      <c r="A20" s="189">
        <v>18</v>
      </c>
      <c r="B20" s="176">
        <v>78</v>
      </c>
      <c r="C20" s="177">
        <v>8065209</v>
      </c>
      <c r="D20" s="190" t="s">
        <v>112</v>
      </c>
      <c r="E20" s="190" t="s">
        <v>491</v>
      </c>
      <c r="F20" s="191">
        <v>2</v>
      </c>
      <c r="G20" s="180"/>
      <c r="H20" s="181"/>
    </row>
    <row r="21" spans="1:8">
      <c r="A21" s="189">
        <v>19</v>
      </c>
      <c r="B21" s="176">
        <v>100</v>
      </c>
      <c r="C21" s="171">
        <v>2873354</v>
      </c>
      <c r="D21" s="190" t="s">
        <v>119</v>
      </c>
      <c r="E21" s="190" t="s">
        <v>494</v>
      </c>
      <c r="F21" s="191">
        <v>1</v>
      </c>
      <c r="G21" s="180"/>
      <c r="H21" s="181"/>
    </row>
    <row r="22" spans="1:8">
      <c r="A22" s="189">
        <v>20</v>
      </c>
      <c r="B22" s="176">
        <v>110</v>
      </c>
      <c r="C22" s="171">
        <v>121347</v>
      </c>
      <c r="D22" s="190" t="s">
        <v>86</v>
      </c>
      <c r="E22" s="190" t="s">
        <v>495</v>
      </c>
      <c r="F22" s="191">
        <v>2</v>
      </c>
      <c r="G22" s="180"/>
      <c r="H22" s="181"/>
    </row>
    <row r="23" spans="1:8">
      <c r="A23" s="189">
        <v>21</v>
      </c>
      <c r="B23" s="176">
        <v>130</v>
      </c>
      <c r="C23" s="171">
        <v>8061106</v>
      </c>
      <c r="D23" s="190" t="s">
        <v>42</v>
      </c>
      <c r="E23" s="190" t="s">
        <v>496</v>
      </c>
      <c r="F23" s="191">
        <v>1</v>
      </c>
      <c r="G23" s="180"/>
      <c r="H23" s="181"/>
    </row>
    <row r="24" spans="1:8">
      <c r="A24" s="189">
        <v>22</v>
      </c>
      <c r="B24" s="176">
        <v>131</v>
      </c>
      <c r="C24" s="178">
        <v>8061130</v>
      </c>
      <c r="D24" s="190" t="s">
        <v>42</v>
      </c>
      <c r="E24" s="190" t="s">
        <v>497</v>
      </c>
      <c r="F24" s="191">
        <v>1</v>
      </c>
      <c r="G24" s="180"/>
      <c r="H24" s="181"/>
    </row>
    <row r="25" spans="1:8">
      <c r="A25" s="189">
        <v>23</v>
      </c>
      <c r="B25" s="176">
        <v>136</v>
      </c>
      <c r="C25" s="171">
        <v>2878364</v>
      </c>
      <c r="D25" s="190" t="s">
        <v>120</v>
      </c>
      <c r="E25" s="190" t="s">
        <v>498</v>
      </c>
      <c r="F25" s="191">
        <v>1</v>
      </c>
      <c r="G25" s="180"/>
      <c r="H25" s="181"/>
    </row>
    <row r="26" spans="1:8">
      <c r="A26" s="189">
        <v>24</v>
      </c>
      <c r="B26" s="176">
        <v>180</v>
      </c>
      <c r="C26" s="171">
        <v>13319299</v>
      </c>
      <c r="D26" s="190" t="s">
        <v>121</v>
      </c>
      <c r="E26" s="190" t="s">
        <v>499</v>
      </c>
      <c r="F26" s="191">
        <v>1</v>
      </c>
      <c r="G26" s="180"/>
      <c r="H26" s="181"/>
    </row>
    <row r="27" spans="1:8">
      <c r="A27" s="189">
        <v>25</v>
      </c>
      <c r="B27" s="176">
        <v>193</v>
      </c>
      <c r="C27" s="171">
        <v>8063567</v>
      </c>
      <c r="D27" s="190" t="s">
        <v>34</v>
      </c>
      <c r="E27" s="190" t="s">
        <v>500</v>
      </c>
      <c r="F27" s="191">
        <v>1</v>
      </c>
      <c r="G27" s="180"/>
      <c r="H27" s="181"/>
    </row>
    <row r="28" spans="1:8">
      <c r="A28" s="189">
        <v>26</v>
      </c>
      <c r="B28" s="176">
        <v>194</v>
      </c>
      <c r="C28" s="171">
        <v>8063575</v>
      </c>
      <c r="D28" s="190" t="s">
        <v>34</v>
      </c>
      <c r="E28" s="190" t="s">
        <v>501</v>
      </c>
      <c r="F28" s="191">
        <v>1</v>
      </c>
      <c r="G28" s="180"/>
      <c r="H28" s="181"/>
    </row>
    <row r="29" spans="1:8">
      <c r="A29" s="189">
        <v>27</v>
      </c>
      <c r="B29" s="176">
        <v>195</v>
      </c>
      <c r="C29" s="171">
        <v>8063583</v>
      </c>
      <c r="D29" s="190" t="s">
        <v>34</v>
      </c>
      <c r="E29" s="190" t="s">
        <v>502</v>
      </c>
      <c r="F29" s="191">
        <v>2</v>
      </c>
      <c r="G29" s="180"/>
      <c r="H29" s="181"/>
    </row>
    <row r="30" spans="1:8">
      <c r="A30" s="189">
        <v>28</v>
      </c>
      <c r="B30" s="176">
        <v>199</v>
      </c>
      <c r="C30" s="171">
        <v>90409</v>
      </c>
      <c r="D30" s="190" t="s">
        <v>52</v>
      </c>
      <c r="E30" s="190" t="s">
        <v>503</v>
      </c>
      <c r="F30" s="191">
        <v>1</v>
      </c>
      <c r="G30" s="180"/>
      <c r="H30" s="181"/>
    </row>
    <row r="31" spans="1:8">
      <c r="A31" s="189">
        <v>29</v>
      </c>
      <c r="B31" s="176">
        <v>201</v>
      </c>
      <c r="C31" s="171">
        <v>92347</v>
      </c>
      <c r="D31" s="190" t="s">
        <v>124</v>
      </c>
      <c r="E31" s="190" t="s">
        <v>504</v>
      </c>
      <c r="F31" s="191">
        <v>1</v>
      </c>
      <c r="G31" s="180"/>
      <c r="H31" s="181"/>
    </row>
    <row r="32" spans="1:8">
      <c r="A32" s="189">
        <v>30</v>
      </c>
      <c r="B32" s="176">
        <v>210</v>
      </c>
      <c r="C32" s="171">
        <v>8061726</v>
      </c>
      <c r="D32" s="190" t="s">
        <v>86</v>
      </c>
      <c r="E32" s="190" t="s">
        <v>505</v>
      </c>
      <c r="F32" s="191">
        <v>2</v>
      </c>
      <c r="G32" s="180"/>
      <c r="H32" s="181"/>
    </row>
    <row r="33" spans="1:8">
      <c r="A33" s="189">
        <v>31</v>
      </c>
      <c r="B33" s="176">
        <v>231</v>
      </c>
      <c r="C33" s="171">
        <v>8060975</v>
      </c>
      <c r="D33" s="190" t="s">
        <v>42</v>
      </c>
      <c r="E33" s="190" t="s">
        <v>506</v>
      </c>
      <c r="F33" s="191">
        <v>1</v>
      </c>
      <c r="G33" s="180"/>
      <c r="H33" s="181"/>
    </row>
    <row r="34" spans="1:8">
      <c r="A34" s="189">
        <v>32</v>
      </c>
      <c r="B34" s="176">
        <v>242</v>
      </c>
      <c r="C34" s="171">
        <v>2869640</v>
      </c>
      <c r="D34" s="190" t="s">
        <v>388</v>
      </c>
      <c r="E34" s="190" t="s">
        <v>507</v>
      </c>
      <c r="F34" s="191">
        <v>1</v>
      </c>
      <c r="G34" s="180"/>
      <c r="H34" s="181"/>
    </row>
    <row r="35" spans="1:8">
      <c r="A35" s="189">
        <v>33</v>
      </c>
      <c r="B35" s="176">
        <v>243</v>
      </c>
      <c r="C35" s="171">
        <v>2869667</v>
      </c>
      <c r="D35" s="190" t="s">
        <v>388</v>
      </c>
      <c r="E35" s="190" t="s">
        <v>508</v>
      </c>
      <c r="F35" s="191">
        <v>1</v>
      </c>
      <c r="G35" s="180"/>
      <c r="H35" s="181"/>
    </row>
    <row r="36" spans="1:8">
      <c r="A36" s="189">
        <v>34</v>
      </c>
      <c r="B36" s="176">
        <v>293</v>
      </c>
      <c r="C36" s="171">
        <v>179167</v>
      </c>
      <c r="D36" s="190" t="s">
        <v>34</v>
      </c>
      <c r="E36" s="190" t="s">
        <v>509</v>
      </c>
      <c r="F36" s="191">
        <v>1</v>
      </c>
      <c r="G36" s="180"/>
      <c r="H36" s="181"/>
    </row>
    <row r="37" spans="1:8">
      <c r="A37" s="189">
        <v>35</v>
      </c>
      <c r="B37" s="176">
        <v>294</v>
      </c>
      <c r="C37" s="171">
        <v>8063362</v>
      </c>
      <c r="D37" s="190" t="s">
        <v>34</v>
      </c>
      <c r="E37" s="190" t="s">
        <v>510</v>
      </c>
      <c r="F37" s="191">
        <v>1</v>
      </c>
      <c r="G37" s="180"/>
      <c r="H37" s="181"/>
    </row>
    <row r="38" spans="1:8">
      <c r="A38" s="189">
        <v>36</v>
      </c>
      <c r="B38" s="176">
        <v>295</v>
      </c>
      <c r="C38" s="171">
        <v>8063370</v>
      </c>
      <c r="D38" s="190" t="s">
        <v>34</v>
      </c>
      <c r="E38" s="190" t="s">
        <v>511</v>
      </c>
      <c r="F38" s="191">
        <v>2</v>
      </c>
      <c r="G38" s="180"/>
      <c r="H38" s="181"/>
    </row>
    <row r="39" spans="1:8">
      <c r="A39" s="189">
        <v>37</v>
      </c>
      <c r="B39" s="170">
        <v>299</v>
      </c>
      <c r="C39" s="171">
        <v>91049</v>
      </c>
      <c r="D39" s="190" t="s">
        <v>68</v>
      </c>
      <c r="E39" s="190" t="s">
        <v>512</v>
      </c>
      <c r="F39" s="191">
        <v>1</v>
      </c>
      <c r="G39" s="180"/>
      <c r="H39" s="181"/>
    </row>
    <row r="40" spans="1:8">
      <c r="A40" s="189">
        <v>38</v>
      </c>
      <c r="B40" s="170">
        <v>301</v>
      </c>
      <c r="C40" s="171">
        <v>94358</v>
      </c>
      <c r="D40" s="190" t="s">
        <v>128</v>
      </c>
      <c r="E40" s="190" t="s">
        <v>513</v>
      </c>
      <c r="F40" s="191">
        <v>1</v>
      </c>
      <c r="G40" s="180"/>
      <c r="H40" s="181"/>
    </row>
    <row r="41" spans="1:8">
      <c r="A41" s="189">
        <v>39</v>
      </c>
      <c r="B41" s="170">
        <v>310</v>
      </c>
      <c r="C41" s="171">
        <v>121258</v>
      </c>
      <c r="D41" s="190" t="s">
        <v>86</v>
      </c>
      <c r="E41" s="190" t="s">
        <v>514</v>
      </c>
      <c r="F41" s="191">
        <v>1</v>
      </c>
      <c r="G41" s="180"/>
      <c r="H41" s="181"/>
    </row>
    <row r="42" spans="1:8">
      <c r="A42" s="189">
        <v>40</v>
      </c>
      <c r="B42" s="170">
        <v>311</v>
      </c>
      <c r="C42" s="171">
        <v>13251953</v>
      </c>
      <c r="D42" s="190" t="s">
        <v>86</v>
      </c>
      <c r="E42" s="190" t="s">
        <v>515</v>
      </c>
      <c r="F42" s="191">
        <v>1</v>
      </c>
      <c r="G42" s="180"/>
      <c r="H42" s="181"/>
    </row>
    <row r="43" spans="1:8">
      <c r="A43" s="189">
        <v>41</v>
      </c>
      <c r="B43" s="170">
        <v>330</v>
      </c>
      <c r="C43" s="171">
        <v>8060754</v>
      </c>
      <c r="D43" s="190" t="s">
        <v>42</v>
      </c>
      <c r="E43" s="190" t="s">
        <v>398</v>
      </c>
      <c r="F43" s="191">
        <v>1</v>
      </c>
      <c r="G43" s="180"/>
      <c r="H43" s="181"/>
    </row>
    <row r="44" spans="1:8">
      <c r="A44" s="189">
        <v>42</v>
      </c>
      <c r="B44" s="170">
        <v>337</v>
      </c>
      <c r="C44" s="171">
        <v>2885301</v>
      </c>
      <c r="D44" s="190" t="s">
        <v>207</v>
      </c>
      <c r="E44" s="190" t="s">
        <v>516</v>
      </c>
      <c r="F44" s="191">
        <v>1</v>
      </c>
      <c r="G44" s="180"/>
      <c r="H44" s="181"/>
    </row>
    <row r="45" spans="1:8">
      <c r="A45" s="189">
        <v>43</v>
      </c>
      <c r="B45" s="170">
        <v>343</v>
      </c>
      <c r="C45" s="171">
        <v>2869365</v>
      </c>
      <c r="D45" s="190" t="s">
        <v>388</v>
      </c>
      <c r="E45" s="190" t="s">
        <v>517</v>
      </c>
      <c r="F45" s="191">
        <v>1</v>
      </c>
      <c r="G45" s="180"/>
      <c r="H45" s="181"/>
    </row>
    <row r="46" spans="1:8">
      <c r="A46" s="189">
        <v>44</v>
      </c>
      <c r="B46" s="170">
        <v>380</v>
      </c>
      <c r="C46" s="171">
        <v>8064695</v>
      </c>
      <c r="D46" s="190" t="s">
        <v>47</v>
      </c>
      <c r="E46" s="190" t="s">
        <v>518</v>
      </c>
      <c r="F46" s="191">
        <v>2</v>
      </c>
      <c r="G46" s="180"/>
      <c r="H46" s="181"/>
    </row>
    <row r="47" spans="1:8">
      <c r="A47" s="189">
        <v>45</v>
      </c>
      <c r="B47" s="170">
        <v>393</v>
      </c>
      <c r="C47" s="171">
        <v>123781</v>
      </c>
      <c r="D47" s="190" t="s">
        <v>34</v>
      </c>
      <c r="E47" s="190" t="s">
        <v>519</v>
      </c>
      <c r="F47" s="191">
        <v>1</v>
      </c>
      <c r="G47" s="180"/>
      <c r="H47" s="181"/>
    </row>
    <row r="48" spans="1:8">
      <c r="A48" s="189">
        <v>46</v>
      </c>
      <c r="B48" s="170">
        <v>394</v>
      </c>
      <c r="C48" s="171">
        <v>8063265</v>
      </c>
      <c r="D48" s="190" t="s">
        <v>34</v>
      </c>
      <c r="E48" s="190" t="s">
        <v>520</v>
      </c>
      <c r="F48" s="191">
        <v>1</v>
      </c>
      <c r="G48" s="180"/>
      <c r="H48" s="181"/>
    </row>
    <row r="49" spans="1:8">
      <c r="A49" s="189">
        <v>47</v>
      </c>
      <c r="B49" s="170">
        <v>395</v>
      </c>
      <c r="C49" s="171">
        <v>8063273</v>
      </c>
      <c r="D49" s="190" t="s">
        <v>34</v>
      </c>
      <c r="E49" s="190" t="s">
        <v>521</v>
      </c>
      <c r="F49" s="191">
        <v>2</v>
      </c>
      <c r="G49" s="180"/>
      <c r="H49" s="181"/>
    </row>
    <row r="50" spans="1:8">
      <c r="A50" s="189">
        <v>48</v>
      </c>
      <c r="B50" s="170">
        <v>725</v>
      </c>
      <c r="C50" s="171">
        <v>102334</v>
      </c>
      <c r="D50" s="190" t="s">
        <v>92</v>
      </c>
      <c r="E50" s="190" t="s">
        <v>522</v>
      </c>
      <c r="F50" s="191">
        <v>2</v>
      </c>
      <c r="G50" s="180"/>
      <c r="H50" s="181"/>
    </row>
    <row r="51" spans="1:8">
      <c r="A51" s="189">
        <v>49</v>
      </c>
      <c r="B51" s="170">
        <v>730</v>
      </c>
      <c r="C51" s="171">
        <v>2878844</v>
      </c>
      <c r="D51" s="190" t="s">
        <v>135</v>
      </c>
      <c r="E51" s="190" t="s">
        <v>523</v>
      </c>
      <c r="F51" s="191">
        <v>1</v>
      </c>
      <c r="G51" s="180"/>
      <c r="H51" s="181"/>
    </row>
    <row r="52" spans="1:8">
      <c r="A52" s="189">
        <v>50</v>
      </c>
      <c r="B52" s="170">
        <v>731</v>
      </c>
      <c r="C52" s="171">
        <v>8064784</v>
      </c>
      <c r="D52" s="190" t="s">
        <v>96</v>
      </c>
      <c r="E52" s="190" t="s">
        <v>524</v>
      </c>
      <c r="F52" s="191">
        <v>1</v>
      </c>
      <c r="G52" s="180"/>
      <c r="H52" s="181"/>
    </row>
    <row r="53" spans="1:8">
      <c r="A53" s="189">
        <v>51</v>
      </c>
      <c r="B53" s="170">
        <v>740</v>
      </c>
      <c r="C53" s="171">
        <v>2874687</v>
      </c>
      <c r="D53" s="190" t="s">
        <v>136</v>
      </c>
      <c r="E53" s="190" t="s">
        <v>409</v>
      </c>
      <c r="F53" s="191">
        <v>1</v>
      </c>
      <c r="G53" s="180"/>
      <c r="H53" s="181"/>
    </row>
    <row r="54" spans="1:8">
      <c r="A54" s="189">
        <v>52</v>
      </c>
      <c r="B54" s="170">
        <v>750</v>
      </c>
      <c r="C54" s="171">
        <v>8065209</v>
      </c>
      <c r="D54" s="190" t="s">
        <v>96</v>
      </c>
      <c r="E54" s="190" t="s">
        <v>491</v>
      </c>
      <c r="F54" s="191">
        <v>9</v>
      </c>
      <c r="G54" s="180"/>
      <c r="H54" s="181"/>
    </row>
    <row r="55" spans="1:8">
      <c r="A55" s="189">
        <v>53</v>
      </c>
      <c r="B55" s="170">
        <v>1</v>
      </c>
      <c r="C55" s="171">
        <v>1</v>
      </c>
      <c r="D55" s="192" t="s">
        <v>101</v>
      </c>
      <c r="E55" s="175"/>
      <c r="F55" s="172">
        <v>1</v>
      </c>
      <c r="G55" s="182"/>
      <c r="H55" s="181"/>
    </row>
    <row r="56" spans="1:8">
      <c r="A56" s="189">
        <v>54</v>
      </c>
      <c r="B56" s="193" t="s">
        <v>102</v>
      </c>
      <c r="C56" s="193" t="s">
        <v>103</v>
      </c>
      <c r="D56" s="178" t="s">
        <v>104</v>
      </c>
      <c r="E56" s="194" t="s">
        <v>105</v>
      </c>
      <c r="F56" s="195" t="s">
        <v>106</v>
      </c>
      <c r="G56" s="196"/>
      <c r="H56" s="181"/>
    </row>
    <row r="57" spans="1:8">
      <c r="A57" s="113" t="s">
        <v>107</v>
      </c>
      <c r="B57" s="114"/>
      <c r="C57" s="114"/>
      <c r="D57" s="114"/>
      <c r="E57" s="114"/>
      <c r="F57" s="114"/>
      <c r="G57" s="115"/>
      <c r="H57" s="116"/>
    </row>
    <row r="58" spans="1:8">
      <c r="A58" s="113" t="s">
        <v>108</v>
      </c>
      <c r="B58" s="114"/>
      <c r="C58" s="114"/>
      <c r="D58" s="114"/>
      <c r="E58" s="114"/>
      <c r="F58" s="114"/>
      <c r="G58" s="115"/>
      <c r="H58" s="116"/>
    </row>
    <row r="59" spans="1:8">
      <c r="A59" s="113" t="s">
        <v>109</v>
      </c>
      <c r="B59" s="114"/>
      <c r="C59" s="114"/>
      <c r="D59" s="114"/>
      <c r="E59" s="114"/>
      <c r="F59" s="114"/>
      <c r="G59" s="115"/>
      <c r="H59" s="116"/>
    </row>
  </sheetData>
  <mergeCells count="4">
    <mergeCell ref="A1:H1"/>
    <mergeCell ref="A57:G57"/>
    <mergeCell ref="A58:G58"/>
    <mergeCell ref="A59:G5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H66"/>
  <sheetViews>
    <sheetView topLeftCell="A46" workbookViewId="0">
      <selection activeCell="A65" sqref="A65:G65"/>
    </sheetView>
  </sheetViews>
  <sheetFormatPr defaultColWidth="8.66666666666667" defaultRowHeight="14.25" outlineLevelCol="7"/>
  <cols>
    <col min="1" max="4" width="8.66666666666667" style="34"/>
    <col min="5" max="5" width="46.9166666666667" style="34" customWidth="1"/>
    <col min="6" max="6" width="8.66666666666667" style="34"/>
    <col min="7" max="7" width="16.625" style="34" customWidth="1"/>
    <col min="8" max="8" width="18.375" customWidth="1"/>
  </cols>
  <sheetData>
    <row r="1" ht="22.5" spans="1:8">
      <c r="A1" s="168" t="s">
        <v>525</v>
      </c>
      <c r="B1" s="168"/>
      <c r="C1" s="168"/>
      <c r="D1" s="168"/>
      <c r="E1" s="168"/>
      <c r="F1" s="168"/>
      <c r="G1" s="168"/>
      <c r="H1" s="168"/>
    </row>
    <row r="2" spans="1:8">
      <c r="A2" s="169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73">
        <v>10</v>
      </c>
      <c r="C3" s="174">
        <v>2879107</v>
      </c>
      <c r="D3" s="175" t="s">
        <v>9</v>
      </c>
      <c r="E3" s="179" t="s">
        <v>429</v>
      </c>
      <c r="F3" s="172" t="str">
        <f>"1"</f>
        <v>1</v>
      </c>
      <c r="G3" s="180"/>
      <c r="H3" s="181"/>
    </row>
    <row r="4" spans="1:8">
      <c r="A4" s="172">
        <v>2</v>
      </c>
      <c r="B4" s="176">
        <v>11</v>
      </c>
      <c r="C4" s="171">
        <v>101281</v>
      </c>
      <c r="D4" s="175" t="s">
        <v>111</v>
      </c>
      <c r="E4" s="179" t="s">
        <v>430</v>
      </c>
      <c r="F4" s="172" t="str">
        <f>"8"</f>
        <v>8</v>
      </c>
      <c r="G4" s="180"/>
      <c r="H4" s="181"/>
    </row>
    <row r="5" spans="1:8">
      <c r="A5" s="172">
        <v>3</v>
      </c>
      <c r="B5" s="176">
        <v>13</v>
      </c>
      <c r="C5" s="171">
        <v>8064482</v>
      </c>
      <c r="D5" s="175" t="s">
        <v>112</v>
      </c>
      <c r="E5" s="179" t="s">
        <v>194</v>
      </c>
      <c r="F5" s="172" t="str">
        <f>"2"</f>
        <v>2</v>
      </c>
      <c r="G5" s="180"/>
      <c r="H5" s="181"/>
    </row>
    <row r="6" spans="1:8">
      <c r="A6" s="172">
        <v>4</v>
      </c>
      <c r="B6" s="176">
        <v>15</v>
      </c>
      <c r="C6" s="171">
        <v>2875268</v>
      </c>
      <c r="D6" s="175" t="s">
        <v>9</v>
      </c>
      <c r="E6" s="179" t="s">
        <v>431</v>
      </c>
      <c r="F6" s="172" t="str">
        <f t="shared" ref="F6:F12" si="0">"1"</f>
        <v>1</v>
      </c>
      <c r="G6" s="180"/>
      <c r="H6" s="181"/>
    </row>
    <row r="7" spans="1:8">
      <c r="A7" s="172">
        <v>5</v>
      </c>
      <c r="B7" s="176">
        <v>16</v>
      </c>
      <c r="C7" s="171">
        <v>101281</v>
      </c>
      <c r="D7" s="175" t="s">
        <v>111</v>
      </c>
      <c r="E7" s="179" t="s">
        <v>430</v>
      </c>
      <c r="F7" s="172" t="str">
        <f>"8"</f>
        <v>8</v>
      </c>
      <c r="G7" s="180"/>
      <c r="H7" s="181"/>
    </row>
    <row r="8" spans="1:8">
      <c r="A8" s="172">
        <v>6</v>
      </c>
      <c r="B8" s="176">
        <v>17</v>
      </c>
      <c r="C8" s="171">
        <v>8064482</v>
      </c>
      <c r="D8" s="175" t="s">
        <v>112</v>
      </c>
      <c r="E8" s="179" t="s">
        <v>194</v>
      </c>
      <c r="F8" s="172" t="str">
        <f>"2"</f>
        <v>2</v>
      </c>
      <c r="G8" s="180"/>
      <c r="H8" s="181"/>
    </row>
    <row r="9" spans="1:8">
      <c r="A9" s="172">
        <v>7</v>
      </c>
      <c r="B9" s="176">
        <v>25</v>
      </c>
      <c r="C9" s="171">
        <v>2876833</v>
      </c>
      <c r="D9" s="175" t="s">
        <v>143</v>
      </c>
      <c r="E9" s="179" t="s">
        <v>526</v>
      </c>
      <c r="F9" s="172" t="str">
        <f t="shared" si="0"/>
        <v>1</v>
      </c>
      <c r="G9" s="180"/>
      <c r="H9" s="181"/>
    </row>
    <row r="10" spans="1:8">
      <c r="A10" s="172">
        <v>8</v>
      </c>
      <c r="B10" s="176">
        <v>26</v>
      </c>
      <c r="C10" s="171">
        <v>101230</v>
      </c>
      <c r="D10" s="175" t="s">
        <v>111</v>
      </c>
      <c r="E10" s="179" t="s">
        <v>12</v>
      </c>
      <c r="F10" s="172" t="str">
        <f>"10"</f>
        <v>10</v>
      </c>
      <c r="G10" s="180"/>
      <c r="H10" s="181"/>
    </row>
    <row r="11" spans="1:8">
      <c r="A11" s="172">
        <v>9</v>
      </c>
      <c r="B11" s="176">
        <v>27</v>
      </c>
      <c r="C11" s="171">
        <v>19062338</v>
      </c>
      <c r="D11" s="175" t="s">
        <v>143</v>
      </c>
      <c r="E11" s="179" t="s">
        <v>527</v>
      </c>
      <c r="F11" s="172" t="str">
        <f t="shared" si="0"/>
        <v>1</v>
      </c>
      <c r="G11" s="180"/>
      <c r="H11" s="181"/>
    </row>
    <row r="12" spans="1:8">
      <c r="A12" s="172">
        <v>10</v>
      </c>
      <c r="B12" s="176">
        <v>28</v>
      </c>
      <c r="C12" s="171">
        <v>8064474</v>
      </c>
      <c r="D12" s="175" t="s">
        <v>112</v>
      </c>
      <c r="E12" s="179" t="s">
        <v>528</v>
      </c>
      <c r="F12" s="172" t="str">
        <f t="shared" si="0"/>
        <v>1</v>
      </c>
      <c r="G12" s="180"/>
      <c r="H12" s="181"/>
    </row>
    <row r="13" spans="1:8">
      <c r="A13" s="172">
        <v>11</v>
      </c>
      <c r="B13" s="176">
        <v>29</v>
      </c>
      <c r="C13" s="177">
        <v>8064482</v>
      </c>
      <c r="D13" s="175" t="s">
        <v>112</v>
      </c>
      <c r="E13" s="179" t="s">
        <v>194</v>
      </c>
      <c r="F13" s="172" t="str">
        <f>"2"</f>
        <v>2</v>
      </c>
      <c r="G13" s="180"/>
      <c r="H13" s="181"/>
    </row>
    <row r="14" spans="1:8">
      <c r="A14" s="172">
        <v>12</v>
      </c>
      <c r="B14" s="176">
        <v>40</v>
      </c>
      <c r="C14" s="177">
        <v>2879220</v>
      </c>
      <c r="D14" s="175" t="s">
        <v>143</v>
      </c>
      <c r="E14" s="179" t="s">
        <v>529</v>
      </c>
      <c r="F14" s="172" t="str">
        <f>"1"</f>
        <v>1</v>
      </c>
      <c r="G14" s="180"/>
      <c r="H14" s="181"/>
    </row>
    <row r="15" spans="1:8">
      <c r="A15" s="172">
        <v>13</v>
      </c>
      <c r="B15" s="176">
        <v>41</v>
      </c>
      <c r="C15" s="171">
        <v>101230</v>
      </c>
      <c r="D15" s="175" t="s">
        <v>111</v>
      </c>
      <c r="E15" s="179" t="s">
        <v>12</v>
      </c>
      <c r="F15" s="172" t="str">
        <f>"10"</f>
        <v>10</v>
      </c>
      <c r="G15" s="180"/>
      <c r="H15" s="181"/>
    </row>
    <row r="16" spans="1:8">
      <c r="A16" s="172">
        <v>14</v>
      </c>
      <c r="B16" s="176">
        <v>43</v>
      </c>
      <c r="C16" s="177">
        <v>8064482</v>
      </c>
      <c r="D16" s="175" t="s">
        <v>112</v>
      </c>
      <c r="E16" s="179" t="s">
        <v>194</v>
      </c>
      <c r="F16" s="172" t="str">
        <f t="shared" ref="F16:F21" si="1">"2"</f>
        <v>2</v>
      </c>
      <c r="G16" s="180"/>
      <c r="H16" s="181"/>
    </row>
    <row r="17" spans="1:8">
      <c r="A17" s="172">
        <v>15</v>
      </c>
      <c r="B17" s="176">
        <v>70</v>
      </c>
      <c r="C17" s="177">
        <v>2876671</v>
      </c>
      <c r="D17" s="175" t="s">
        <v>25</v>
      </c>
      <c r="E17" s="179" t="s">
        <v>435</v>
      </c>
      <c r="F17" s="172" t="str">
        <f t="shared" ref="F17:F27" si="2">"1"</f>
        <v>1</v>
      </c>
      <c r="G17" s="180"/>
      <c r="H17" s="181"/>
    </row>
    <row r="18" spans="1:8">
      <c r="A18" s="172">
        <v>16</v>
      </c>
      <c r="B18" s="176">
        <v>71</v>
      </c>
      <c r="C18" s="177">
        <v>101222</v>
      </c>
      <c r="D18" s="175" t="s">
        <v>111</v>
      </c>
      <c r="E18" s="179" t="s">
        <v>436</v>
      </c>
      <c r="F18" s="172" t="str">
        <f>"12"</f>
        <v>12</v>
      </c>
      <c r="G18" s="180"/>
      <c r="H18" s="181"/>
    </row>
    <row r="19" spans="1:8">
      <c r="A19" s="172">
        <v>17</v>
      </c>
      <c r="B19" s="176">
        <v>73</v>
      </c>
      <c r="C19" s="177">
        <v>8065209</v>
      </c>
      <c r="D19" s="175" t="s">
        <v>112</v>
      </c>
      <c r="E19" s="179" t="s">
        <v>30</v>
      </c>
      <c r="F19" s="172" t="str">
        <f t="shared" si="1"/>
        <v>2</v>
      </c>
      <c r="G19" s="180"/>
      <c r="H19" s="181"/>
    </row>
    <row r="20" spans="1:8">
      <c r="A20" s="172">
        <v>18</v>
      </c>
      <c r="B20" s="176">
        <v>100</v>
      </c>
      <c r="C20" s="177">
        <v>2873354</v>
      </c>
      <c r="D20" s="175" t="s">
        <v>119</v>
      </c>
      <c r="E20" s="179" t="s">
        <v>530</v>
      </c>
      <c r="F20" s="172" t="str">
        <f t="shared" si="2"/>
        <v>1</v>
      </c>
      <c r="G20" s="180"/>
      <c r="H20" s="181"/>
    </row>
    <row r="21" spans="1:8">
      <c r="A21" s="172">
        <v>19</v>
      </c>
      <c r="B21" s="176">
        <v>110</v>
      </c>
      <c r="C21" s="171">
        <v>121347</v>
      </c>
      <c r="D21" s="175" t="s">
        <v>86</v>
      </c>
      <c r="E21" s="179" t="s">
        <v>442</v>
      </c>
      <c r="F21" s="172" t="str">
        <f t="shared" si="1"/>
        <v>2</v>
      </c>
      <c r="G21" s="180"/>
      <c r="H21" s="181"/>
    </row>
    <row r="22" spans="1:8">
      <c r="A22" s="172">
        <v>20</v>
      </c>
      <c r="B22" s="176">
        <v>130</v>
      </c>
      <c r="C22" s="171">
        <v>8061106</v>
      </c>
      <c r="D22" s="175" t="s">
        <v>42</v>
      </c>
      <c r="E22" s="179" t="s">
        <v>443</v>
      </c>
      <c r="F22" s="172" t="str">
        <f t="shared" si="2"/>
        <v>1</v>
      </c>
      <c r="G22" s="180"/>
      <c r="H22" s="181"/>
    </row>
    <row r="23" spans="1:8">
      <c r="A23" s="172">
        <v>21</v>
      </c>
      <c r="B23" s="176">
        <v>131</v>
      </c>
      <c r="C23" s="171">
        <v>8061130</v>
      </c>
      <c r="D23" s="175" t="s">
        <v>42</v>
      </c>
      <c r="E23" s="179" t="s">
        <v>444</v>
      </c>
      <c r="F23" s="172" t="str">
        <f t="shared" si="2"/>
        <v>1</v>
      </c>
      <c r="G23" s="180"/>
      <c r="H23" s="181"/>
    </row>
    <row r="24" spans="1:8">
      <c r="A24" s="172">
        <v>22</v>
      </c>
      <c r="B24" s="176">
        <v>136</v>
      </c>
      <c r="C24" s="178">
        <v>2878364</v>
      </c>
      <c r="D24" s="175" t="s">
        <v>207</v>
      </c>
      <c r="E24" s="179" t="s">
        <v>445</v>
      </c>
      <c r="F24" s="172" t="str">
        <f t="shared" si="2"/>
        <v>1</v>
      </c>
      <c r="G24" s="180"/>
      <c r="H24" s="181"/>
    </row>
    <row r="25" spans="1:8">
      <c r="A25" s="172">
        <v>23</v>
      </c>
      <c r="B25" s="176">
        <v>180</v>
      </c>
      <c r="C25" s="171">
        <v>13319299</v>
      </c>
      <c r="D25" s="175" t="s">
        <v>47</v>
      </c>
      <c r="E25" s="179" t="s">
        <v>447</v>
      </c>
      <c r="F25" s="172" t="str">
        <f t="shared" si="2"/>
        <v>1</v>
      </c>
      <c r="G25" s="180"/>
      <c r="H25" s="181"/>
    </row>
    <row r="26" spans="1:8">
      <c r="A26" s="172">
        <v>24</v>
      </c>
      <c r="B26" s="176">
        <v>193</v>
      </c>
      <c r="C26" s="171">
        <v>8063567</v>
      </c>
      <c r="D26" s="175" t="s">
        <v>34</v>
      </c>
      <c r="E26" s="179" t="s">
        <v>448</v>
      </c>
      <c r="F26" s="172" t="str">
        <f t="shared" si="2"/>
        <v>1</v>
      </c>
      <c r="G26" s="180"/>
      <c r="H26" s="181"/>
    </row>
    <row r="27" spans="1:8">
      <c r="A27" s="172">
        <v>25</v>
      </c>
      <c r="B27" s="176">
        <v>194</v>
      </c>
      <c r="C27" s="171">
        <v>8063575</v>
      </c>
      <c r="D27" s="175" t="s">
        <v>34</v>
      </c>
      <c r="E27" s="179" t="s">
        <v>449</v>
      </c>
      <c r="F27" s="172" t="str">
        <f t="shared" si="2"/>
        <v>1</v>
      </c>
      <c r="G27" s="180"/>
      <c r="H27" s="181"/>
    </row>
    <row r="28" spans="1:8">
      <c r="A28" s="172">
        <v>26</v>
      </c>
      <c r="B28" s="176">
        <v>195</v>
      </c>
      <c r="C28" s="171">
        <v>8063583</v>
      </c>
      <c r="D28" s="175" t="s">
        <v>34</v>
      </c>
      <c r="E28" s="179" t="s">
        <v>450</v>
      </c>
      <c r="F28" s="172" t="str">
        <f>"2"</f>
        <v>2</v>
      </c>
      <c r="G28" s="180"/>
      <c r="H28" s="181"/>
    </row>
    <row r="29" spans="1:8">
      <c r="A29" s="172">
        <v>27</v>
      </c>
      <c r="B29" s="176">
        <v>199</v>
      </c>
      <c r="C29" s="171">
        <v>90409</v>
      </c>
      <c r="D29" s="175" t="s">
        <v>52</v>
      </c>
      <c r="E29" s="179" t="s">
        <v>531</v>
      </c>
      <c r="F29" s="172" t="str">
        <f t="shared" ref="F29:F36" si="3">"1"</f>
        <v>1</v>
      </c>
      <c r="G29" s="180"/>
      <c r="H29" s="181"/>
    </row>
    <row r="30" spans="1:8">
      <c r="A30" s="172">
        <v>28</v>
      </c>
      <c r="B30" s="176">
        <v>201</v>
      </c>
      <c r="C30" s="171">
        <v>92347</v>
      </c>
      <c r="D30" s="175" t="s">
        <v>124</v>
      </c>
      <c r="E30" s="179" t="s">
        <v>532</v>
      </c>
      <c r="F30" s="172" t="str">
        <f t="shared" si="3"/>
        <v>1</v>
      </c>
      <c r="G30" s="180"/>
      <c r="H30" s="181"/>
    </row>
    <row r="31" spans="1:8">
      <c r="A31" s="172">
        <v>29</v>
      </c>
      <c r="B31" s="176">
        <v>210</v>
      </c>
      <c r="C31" s="171">
        <v>8061726</v>
      </c>
      <c r="D31" s="175" t="s">
        <v>86</v>
      </c>
      <c r="E31" s="179" t="s">
        <v>453</v>
      </c>
      <c r="F31" s="172" t="str">
        <f>"2"</f>
        <v>2</v>
      </c>
      <c r="G31" s="180"/>
      <c r="H31" s="181"/>
    </row>
    <row r="32" spans="1:8">
      <c r="A32" s="172">
        <v>30</v>
      </c>
      <c r="B32" s="176">
        <v>231</v>
      </c>
      <c r="C32" s="171">
        <v>8060975</v>
      </c>
      <c r="D32" s="175" t="s">
        <v>42</v>
      </c>
      <c r="E32" s="179" t="s">
        <v>454</v>
      </c>
      <c r="F32" s="172" t="str">
        <f t="shared" si="3"/>
        <v>1</v>
      </c>
      <c r="G32" s="180"/>
      <c r="H32" s="181"/>
    </row>
    <row r="33" spans="1:8">
      <c r="A33" s="172">
        <v>31</v>
      </c>
      <c r="B33" s="176">
        <v>242</v>
      </c>
      <c r="C33" s="171">
        <v>2869640</v>
      </c>
      <c r="D33" s="175" t="s">
        <v>61</v>
      </c>
      <c r="E33" s="179" t="s">
        <v>455</v>
      </c>
      <c r="F33" s="172" t="str">
        <f t="shared" si="3"/>
        <v>1</v>
      </c>
      <c r="G33" s="180"/>
      <c r="H33" s="181"/>
    </row>
    <row r="34" spans="1:8">
      <c r="A34" s="172">
        <v>32</v>
      </c>
      <c r="B34" s="176">
        <v>243</v>
      </c>
      <c r="C34" s="171">
        <v>2869667</v>
      </c>
      <c r="D34" s="175" t="s">
        <v>61</v>
      </c>
      <c r="E34" s="179" t="s">
        <v>456</v>
      </c>
      <c r="F34" s="172" t="str">
        <f t="shared" si="3"/>
        <v>1</v>
      </c>
      <c r="G34" s="180"/>
      <c r="H34" s="181"/>
    </row>
    <row r="35" spans="1:8">
      <c r="A35" s="172">
        <v>33</v>
      </c>
      <c r="B35" s="176">
        <v>293</v>
      </c>
      <c r="C35" s="171">
        <v>179167</v>
      </c>
      <c r="D35" s="175" t="s">
        <v>34</v>
      </c>
      <c r="E35" s="179" t="s">
        <v>457</v>
      </c>
      <c r="F35" s="172" t="str">
        <f t="shared" si="3"/>
        <v>1</v>
      </c>
      <c r="G35" s="180"/>
      <c r="H35" s="181"/>
    </row>
    <row r="36" spans="1:8">
      <c r="A36" s="172">
        <v>34</v>
      </c>
      <c r="B36" s="176">
        <v>294</v>
      </c>
      <c r="C36" s="171">
        <v>8063362</v>
      </c>
      <c r="D36" s="175" t="s">
        <v>34</v>
      </c>
      <c r="E36" s="179" t="s">
        <v>458</v>
      </c>
      <c r="F36" s="172" t="str">
        <f t="shared" si="3"/>
        <v>1</v>
      </c>
      <c r="G36" s="180"/>
      <c r="H36" s="181"/>
    </row>
    <row r="37" spans="1:8">
      <c r="A37" s="172">
        <v>35</v>
      </c>
      <c r="B37" s="176">
        <v>295</v>
      </c>
      <c r="C37" s="171">
        <v>8063370</v>
      </c>
      <c r="D37" s="175" t="s">
        <v>34</v>
      </c>
      <c r="E37" s="179" t="s">
        <v>459</v>
      </c>
      <c r="F37" s="172" t="str">
        <f>"2"</f>
        <v>2</v>
      </c>
      <c r="G37" s="180"/>
      <c r="H37" s="181"/>
    </row>
    <row r="38" spans="1:8">
      <c r="A38" s="172">
        <v>36</v>
      </c>
      <c r="B38" s="176">
        <v>299</v>
      </c>
      <c r="C38" s="171">
        <v>91073</v>
      </c>
      <c r="D38" s="175" t="s">
        <v>68</v>
      </c>
      <c r="E38" s="179" t="s">
        <v>533</v>
      </c>
      <c r="F38" s="172" t="str">
        <f t="shared" ref="F38:F42" si="4">"1"</f>
        <v>1</v>
      </c>
      <c r="G38" s="180"/>
      <c r="H38" s="181"/>
    </row>
    <row r="39" spans="1:8">
      <c r="A39" s="172">
        <v>37</v>
      </c>
      <c r="B39" s="170">
        <v>301</v>
      </c>
      <c r="C39" s="171">
        <v>94382</v>
      </c>
      <c r="D39" s="175" t="s">
        <v>169</v>
      </c>
      <c r="E39" s="179" t="s">
        <v>534</v>
      </c>
      <c r="F39" s="172" t="str">
        <f t="shared" si="4"/>
        <v>1</v>
      </c>
      <c r="G39" s="180"/>
      <c r="H39" s="181"/>
    </row>
    <row r="40" spans="1:8">
      <c r="A40" s="172">
        <v>38</v>
      </c>
      <c r="B40" s="170">
        <v>310</v>
      </c>
      <c r="C40" s="171">
        <v>121258</v>
      </c>
      <c r="D40" s="175" t="s">
        <v>86</v>
      </c>
      <c r="E40" s="179" t="s">
        <v>462</v>
      </c>
      <c r="F40" s="172" t="str">
        <f>"2"</f>
        <v>2</v>
      </c>
      <c r="G40" s="180"/>
      <c r="H40" s="181"/>
    </row>
    <row r="41" spans="1:8">
      <c r="A41" s="172">
        <v>39</v>
      </c>
      <c r="B41" s="170">
        <v>331</v>
      </c>
      <c r="C41" s="171">
        <v>8060681</v>
      </c>
      <c r="D41" s="175" t="s">
        <v>42</v>
      </c>
      <c r="E41" s="179" t="s">
        <v>535</v>
      </c>
      <c r="F41" s="172" t="str">
        <f t="shared" si="4"/>
        <v>1</v>
      </c>
      <c r="G41" s="180"/>
      <c r="H41" s="181"/>
    </row>
    <row r="42" spans="1:8">
      <c r="A42" s="172">
        <v>40</v>
      </c>
      <c r="B42" s="170">
        <v>340</v>
      </c>
      <c r="C42" s="171">
        <v>2871882</v>
      </c>
      <c r="D42" s="175" t="s">
        <v>61</v>
      </c>
      <c r="E42" s="179" t="s">
        <v>536</v>
      </c>
      <c r="F42" s="172" t="str">
        <f t="shared" si="4"/>
        <v>1</v>
      </c>
      <c r="G42" s="180"/>
      <c r="H42" s="181"/>
    </row>
    <row r="43" spans="1:8">
      <c r="A43" s="172">
        <v>41</v>
      </c>
      <c r="B43" s="170">
        <v>342</v>
      </c>
      <c r="C43" s="171">
        <v>2869373</v>
      </c>
      <c r="D43" s="175" t="s">
        <v>61</v>
      </c>
      <c r="E43" s="179" t="s">
        <v>467</v>
      </c>
      <c r="F43" s="172" t="str">
        <f>"2"</f>
        <v>2</v>
      </c>
      <c r="G43" s="180"/>
      <c r="H43" s="181"/>
    </row>
    <row r="44" spans="1:8">
      <c r="A44" s="172">
        <v>42</v>
      </c>
      <c r="B44" s="170">
        <v>393</v>
      </c>
      <c r="C44" s="171">
        <v>123781</v>
      </c>
      <c r="D44" s="175" t="s">
        <v>34</v>
      </c>
      <c r="E44" s="179" t="s">
        <v>469</v>
      </c>
      <c r="F44" s="172" t="str">
        <f t="shared" ref="F44:F55" si="5">"1"</f>
        <v>1</v>
      </c>
      <c r="G44" s="180"/>
      <c r="H44" s="181"/>
    </row>
    <row r="45" spans="1:8">
      <c r="A45" s="172">
        <v>43</v>
      </c>
      <c r="B45" s="170">
        <v>394</v>
      </c>
      <c r="C45" s="171">
        <v>8063265</v>
      </c>
      <c r="D45" s="175" t="s">
        <v>34</v>
      </c>
      <c r="E45" s="179" t="s">
        <v>470</v>
      </c>
      <c r="F45" s="172" t="str">
        <f t="shared" si="5"/>
        <v>1</v>
      </c>
      <c r="G45" s="180"/>
      <c r="H45" s="181"/>
    </row>
    <row r="46" spans="1:8">
      <c r="A46" s="172">
        <v>44</v>
      </c>
      <c r="B46" s="170">
        <v>395</v>
      </c>
      <c r="C46" s="171">
        <v>8063273</v>
      </c>
      <c r="D46" s="175" t="s">
        <v>34</v>
      </c>
      <c r="E46" s="179" t="s">
        <v>471</v>
      </c>
      <c r="F46" s="172" t="str">
        <f>"2"</f>
        <v>2</v>
      </c>
      <c r="G46" s="180"/>
      <c r="H46" s="181"/>
    </row>
    <row r="47" spans="1:8">
      <c r="A47" s="172">
        <v>45</v>
      </c>
      <c r="B47" s="170">
        <v>399</v>
      </c>
      <c r="C47" s="171">
        <v>90778</v>
      </c>
      <c r="D47" s="175" t="s">
        <v>179</v>
      </c>
      <c r="E47" s="179" t="s">
        <v>537</v>
      </c>
      <c r="F47" s="172" t="str">
        <f t="shared" si="5"/>
        <v>1</v>
      </c>
      <c r="G47" s="180"/>
      <c r="H47" s="181"/>
    </row>
    <row r="48" spans="1:8">
      <c r="A48" s="172">
        <v>46</v>
      </c>
      <c r="B48" s="170">
        <v>401</v>
      </c>
      <c r="C48" s="171">
        <v>96660</v>
      </c>
      <c r="D48" s="175" t="s">
        <v>128</v>
      </c>
      <c r="E48" s="179" t="s">
        <v>538</v>
      </c>
      <c r="F48" s="172" t="str">
        <f t="shared" si="5"/>
        <v>1</v>
      </c>
      <c r="G48" s="180"/>
      <c r="H48" s="181"/>
    </row>
    <row r="49" spans="1:8">
      <c r="A49" s="172">
        <v>47</v>
      </c>
      <c r="B49" s="170">
        <v>410</v>
      </c>
      <c r="C49" s="171">
        <v>8061505</v>
      </c>
      <c r="D49" s="175" t="s">
        <v>86</v>
      </c>
      <c r="E49" s="179" t="s">
        <v>73</v>
      </c>
      <c r="F49" s="172" t="str">
        <f t="shared" si="5"/>
        <v>1</v>
      </c>
      <c r="G49" s="180"/>
      <c r="H49" s="181"/>
    </row>
    <row r="50" spans="1:8">
      <c r="A50" s="172">
        <v>48</v>
      </c>
      <c r="B50" s="170">
        <v>411</v>
      </c>
      <c r="C50" s="171">
        <v>8061858</v>
      </c>
      <c r="D50" s="175" t="s">
        <v>86</v>
      </c>
      <c r="E50" s="179" t="s">
        <v>130</v>
      </c>
      <c r="F50" s="172" t="str">
        <f t="shared" si="5"/>
        <v>1</v>
      </c>
      <c r="G50" s="180"/>
      <c r="H50" s="181"/>
    </row>
    <row r="51" spans="1:8">
      <c r="A51" s="172">
        <v>49</v>
      </c>
      <c r="B51" s="170">
        <v>430</v>
      </c>
      <c r="C51" s="171">
        <v>8060304</v>
      </c>
      <c r="D51" s="175" t="s">
        <v>42</v>
      </c>
      <c r="E51" s="179" t="s">
        <v>539</v>
      </c>
      <c r="F51" s="172" t="str">
        <f t="shared" si="5"/>
        <v>1</v>
      </c>
      <c r="G51" s="180"/>
      <c r="H51" s="181"/>
    </row>
    <row r="52" spans="1:8">
      <c r="A52" s="172">
        <v>50</v>
      </c>
      <c r="B52" s="170">
        <v>443</v>
      </c>
      <c r="C52" s="171">
        <v>2868431</v>
      </c>
      <c r="D52" s="175" t="s">
        <v>185</v>
      </c>
      <c r="E52" s="179" t="s">
        <v>540</v>
      </c>
      <c r="F52" s="172" t="str">
        <f t="shared" si="5"/>
        <v>1</v>
      </c>
      <c r="G52" s="180"/>
      <c r="H52" s="181"/>
    </row>
    <row r="53" spans="1:8">
      <c r="A53" s="172">
        <v>51</v>
      </c>
      <c r="B53" s="170">
        <v>480</v>
      </c>
      <c r="C53" s="171">
        <v>174971</v>
      </c>
      <c r="D53" s="175" t="s">
        <v>133</v>
      </c>
      <c r="E53" s="179" t="s">
        <v>541</v>
      </c>
      <c r="F53" s="172" t="str">
        <f t="shared" si="5"/>
        <v>1</v>
      </c>
      <c r="G53" s="180"/>
      <c r="H53" s="181"/>
    </row>
    <row r="54" spans="1:8">
      <c r="A54" s="172">
        <v>52</v>
      </c>
      <c r="B54" s="170">
        <v>493</v>
      </c>
      <c r="C54" s="171">
        <v>8063133</v>
      </c>
      <c r="D54" s="175" t="s">
        <v>34</v>
      </c>
      <c r="E54" s="179" t="s">
        <v>79</v>
      </c>
      <c r="F54" s="172" t="str">
        <f t="shared" si="5"/>
        <v>1</v>
      </c>
      <c r="G54" s="180"/>
      <c r="H54" s="181"/>
    </row>
    <row r="55" spans="1:8">
      <c r="A55" s="172">
        <v>53</v>
      </c>
      <c r="B55" s="170">
        <v>494</v>
      </c>
      <c r="C55" s="171">
        <v>8063141</v>
      </c>
      <c r="D55" s="175" t="s">
        <v>34</v>
      </c>
      <c r="E55" s="179" t="s">
        <v>80</v>
      </c>
      <c r="F55" s="172" t="str">
        <f t="shared" si="5"/>
        <v>1</v>
      </c>
      <c r="G55" s="180"/>
      <c r="H55" s="181"/>
    </row>
    <row r="56" spans="1:8">
      <c r="A56" s="172">
        <v>54</v>
      </c>
      <c r="B56" s="170">
        <v>495</v>
      </c>
      <c r="C56" s="171">
        <v>8063168</v>
      </c>
      <c r="D56" s="175" t="s">
        <v>34</v>
      </c>
      <c r="E56" s="179" t="s">
        <v>81</v>
      </c>
      <c r="F56" s="172" t="str">
        <f>"2"</f>
        <v>2</v>
      </c>
      <c r="G56" s="180"/>
      <c r="H56" s="181"/>
    </row>
    <row r="57" spans="1:8">
      <c r="A57" s="172">
        <v>55</v>
      </c>
      <c r="B57" s="170">
        <v>725</v>
      </c>
      <c r="C57" s="171">
        <v>102334</v>
      </c>
      <c r="D57" s="175" t="s">
        <v>92</v>
      </c>
      <c r="E57" s="179" t="s">
        <v>480</v>
      </c>
      <c r="F57" s="172" t="str">
        <f>"2"</f>
        <v>2</v>
      </c>
      <c r="G57" s="180"/>
      <c r="H57" s="181"/>
    </row>
    <row r="58" spans="1:8">
      <c r="A58" s="172">
        <v>56</v>
      </c>
      <c r="B58" s="170">
        <v>730</v>
      </c>
      <c r="C58" s="171">
        <v>2878836</v>
      </c>
      <c r="D58" s="175" t="s">
        <v>135</v>
      </c>
      <c r="E58" s="179" t="s">
        <v>542</v>
      </c>
      <c r="F58" s="172" t="str">
        <f t="shared" ref="F58:F60" si="6">"1"</f>
        <v>1</v>
      </c>
      <c r="G58" s="180"/>
      <c r="H58" s="181"/>
    </row>
    <row r="59" spans="1:8">
      <c r="A59" s="172">
        <v>57</v>
      </c>
      <c r="B59" s="170">
        <v>731</v>
      </c>
      <c r="C59" s="171">
        <v>8064784</v>
      </c>
      <c r="D59" s="175" t="s">
        <v>96</v>
      </c>
      <c r="E59" s="179" t="s">
        <v>482</v>
      </c>
      <c r="F59" s="172" t="str">
        <f t="shared" si="6"/>
        <v>1</v>
      </c>
      <c r="G59" s="180"/>
      <c r="H59" s="181"/>
    </row>
    <row r="60" spans="1:8">
      <c r="A60" s="172">
        <v>58</v>
      </c>
      <c r="B60" s="170">
        <v>740</v>
      </c>
      <c r="C60" s="171">
        <v>2874687</v>
      </c>
      <c r="D60" s="175" t="s">
        <v>136</v>
      </c>
      <c r="E60" s="179" t="s">
        <v>357</v>
      </c>
      <c r="F60" s="172" t="str">
        <f t="shared" si="6"/>
        <v>1</v>
      </c>
      <c r="G60" s="180"/>
      <c r="H60" s="181"/>
    </row>
    <row r="61" spans="1:8">
      <c r="A61" s="172">
        <v>59</v>
      </c>
      <c r="B61" s="170">
        <v>750</v>
      </c>
      <c r="C61" s="171">
        <v>8065209</v>
      </c>
      <c r="D61" s="175" t="s">
        <v>112</v>
      </c>
      <c r="E61" s="179" t="s">
        <v>30</v>
      </c>
      <c r="F61" s="172" t="str">
        <f>"9"</f>
        <v>9</v>
      </c>
      <c r="G61" s="180"/>
      <c r="H61" s="181"/>
    </row>
    <row r="62" spans="1:8">
      <c r="A62" s="172">
        <v>60</v>
      </c>
      <c r="B62" s="170">
        <v>1</v>
      </c>
      <c r="C62" s="171">
        <v>1</v>
      </c>
      <c r="D62" s="160" t="s">
        <v>101</v>
      </c>
      <c r="E62" s="179"/>
      <c r="F62" s="172">
        <v>1</v>
      </c>
      <c r="G62" s="182"/>
      <c r="H62" s="181"/>
    </row>
    <row r="63" ht="24" customHeight="1" spans="1:8">
      <c r="A63" s="172">
        <v>61</v>
      </c>
      <c r="B63" s="183" t="s">
        <v>102</v>
      </c>
      <c r="C63" s="183" t="s">
        <v>103</v>
      </c>
      <c r="D63" s="184" t="s">
        <v>104</v>
      </c>
      <c r="E63" s="185" t="s">
        <v>105</v>
      </c>
      <c r="F63" s="186" t="s">
        <v>106</v>
      </c>
      <c r="G63" s="187"/>
      <c r="H63" s="181"/>
    </row>
    <row r="64" spans="1:8">
      <c r="A64" s="113" t="s">
        <v>107</v>
      </c>
      <c r="B64" s="114"/>
      <c r="C64" s="114"/>
      <c r="D64" s="114"/>
      <c r="E64" s="114"/>
      <c r="F64" s="114"/>
      <c r="G64" s="115"/>
      <c r="H64" s="116"/>
    </row>
    <row r="65" spans="1:8">
      <c r="A65" s="113" t="s">
        <v>108</v>
      </c>
      <c r="B65" s="114"/>
      <c r="C65" s="114"/>
      <c r="D65" s="114"/>
      <c r="E65" s="114"/>
      <c r="F65" s="114"/>
      <c r="G65" s="115"/>
      <c r="H65" s="116"/>
    </row>
    <row r="66" spans="1:8">
      <c r="A66" s="113" t="s">
        <v>109</v>
      </c>
      <c r="B66" s="114"/>
      <c r="C66" s="114"/>
      <c r="D66" s="114"/>
      <c r="E66" s="114"/>
      <c r="F66" s="114"/>
      <c r="G66" s="115"/>
      <c r="H66" s="116"/>
    </row>
  </sheetData>
  <mergeCells count="4">
    <mergeCell ref="A1:H1"/>
    <mergeCell ref="A64:G64"/>
    <mergeCell ref="A65:G65"/>
    <mergeCell ref="A66:G6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H70"/>
  <sheetViews>
    <sheetView topLeftCell="A46" workbookViewId="0">
      <selection activeCell="A69" sqref="A69:G69"/>
    </sheetView>
  </sheetViews>
  <sheetFormatPr defaultColWidth="8.66666666666667" defaultRowHeight="14.25" outlineLevelCol="7"/>
  <cols>
    <col min="1" max="3" width="8.66666666666667" style="34"/>
    <col min="4" max="4" width="19.8333333333333" style="34" customWidth="1"/>
    <col min="5" max="5" width="37.5833333333333" style="34" customWidth="1"/>
    <col min="6" max="6" width="8.66666666666667" style="34"/>
    <col min="7" max="7" width="17" style="34" customWidth="1"/>
    <col min="8" max="8" width="19.625" style="34" customWidth="1"/>
  </cols>
  <sheetData>
    <row r="1" ht="22.5" spans="1:8">
      <c r="A1" s="168" t="s">
        <v>543</v>
      </c>
      <c r="B1" s="168"/>
      <c r="C1" s="168"/>
      <c r="D1" s="168"/>
      <c r="E1" s="168"/>
      <c r="F1" s="168"/>
      <c r="G1" s="168"/>
      <c r="H1" s="168"/>
    </row>
    <row r="2" spans="1:8">
      <c r="A2" s="169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73">
        <v>10</v>
      </c>
      <c r="C3" s="174">
        <v>2881950</v>
      </c>
      <c r="D3" s="174" t="s">
        <v>9</v>
      </c>
      <c r="E3" s="175" t="s">
        <v>544</v>
      </c>
      <c r="F3" s="172" t="str">
        <f>"1"</f>
        <v>1</v>
      </c>
      <c r="G3" s="111"/>
      <c r="H3" s="66"/>
    </row>
    <row r="4" spans="1:8">
      <c r="A4" s="172">
        <v>2</v>
      </c>
      <c r="B4" s="176">
        <v>11</v>
      </c>
      <c r="C4" s="171">
        <v>101281</v>
      </c>
      <c r="D4" s="171" t="s">
        <v>11</v>
      </c>
      <c r="E4" s="175" t="s">
        <v>430</v>
      </c>
      <c r="F4" s="172" t="str">
        <f>"8"</f>
        <v>8</v>
      </c>
      <c r="G4" s="111"/>
      <c r="H4" s="66"/>
    </row>
    <row r="5" spans="1:8">
      <c r="A5" s="172">
        <v>3</v>
      </c>
      <c r="B5" s="176">
        <v>13</v>
      </c>
      <c r="C5" s="171">
        <v>8064482</v>
      </c>
      <c r="D5" s="171" t="s">
        <v>112</v>
      </c>
      <c r="E5" s="175" t="s">
        <v>194</v>
      </c>
      <c r="F5" s="172" t="str">
        <f t="shared" ref="F5:F9" si="0">"2"</f>
        <v>2</v>
      </c>
      <c r="G5" s="111"/>
      <c r="H5" s="66"/>
    </row>
    <row r="6" spans="1:8">
      <c r="A6" s="172">
        <v>4</v>
      </c>
      <c r="B6" s="176">
        <v>15</v>
      </c>
      <c r="C6" s="171">
        <v>2875276</v>
      </c>
      <c r="D6" s="171" t="s">
        <v>9</v>
      </c>
      <c r="E6" s="175" t="s">
        <v>545</v>
      </c>
      <c r="F6" s="172" t="str">
        <f>"1"</f>
        <v>1</v>
      </c>
      <c r="G6" s="111"/>
      <c r="H6" s="66"/>
    </row>
    <row r="7" spans="1:8">
      <c r="A7" s="172">
        <v>5</v>
      </c>
      <c r="B7" s="176">
        <v>16</v>
      </c>
      <c r="C7" s="171">
        <v>101281</v>
      </c>
      <c r="D7" s="171" t="s">
        <v>11</v>
      </c>
      <c r="E7" s="175" t="s">
        <v>430</v>
      </c>
      <c r="F7" s="172" t="str">
        <f>"8"</f>
        <v>8</v>
      </c>
      <c r="G7" s="111"/>
      <c r="H7" s="66"/>
    </row>
    <row r="8" spans="1:8">
      <c r="A8" s="172">
        <v>6</v>
      </c>
      <c r="B8" s="176">
        <v>17</v>
      </c>
      <c r="C8" s="171">
        <v>8064482</v>
      </c>
      <c r="D8" s="171" t="s">
        <v>112</v>
      </c>
      <c r="E8" s="175" t="s">
        <v>194</v>
      </c>
      <c r="F8" s="172" t="str">
        <f t="shared" si="0"/>
        <v>2</v>
      </c>
      <c r="G8" s="111"/>
      <c r="H8" s="66"/>
    </row>
    <row r="9" spans="1:8">
      <c r="A9" s="172">
        <v>7</v>
      </c>
      <c r="B9" s="176">
        <v>25</v>
      </c>
      <c r="C9" s="171">
        <v>2876760</v>
      </c>
      <c r="D9" s="171" t="s">
        <v>143</v>
      </c>
      <c r="E9" s="175" t="s">
        <v>546</v>
      </c>
      <c r="F9" s="172" t="str">
        <f t="shared" si="0"/>
        <v>2</v>
      </c>
      <c r="G9" s="111"/>
      <c r="H9" s="66"/>
    </row>
    <row r="10" spans="1:8">
      <c r="A10" s="172">
        <v>8</v>
      </c>
      <c r="B10" s="176">
        <v>26</v>
      </c>
      <c r="C10" s="171">
        <v>101230</v>
      </c>
      <c r="D10" s="171" t="s">
        <v>20</v>
      </c>
      <c r="E10" s="175" t="s">
        <v>12</v>
      </c>
      <c r="F10" s="172" t="str">
        <f>"20"</f>
        <v>20</v>
      </c>
      <c r="G10" s="111"/>
      <c r="H10" s="66"/>
    </row>
    <row r="11" spans="1:8">
      <c r="A11" s="172">
        <v>9</v>
      </c>
      <c r="B11" s="176">
        <v>29</v>
      </c>
      <c r="C11" s="171">
        <v>8064482</v>
      </c>
      <c r="D11" s="171" t="s">
        <v>112</v>
      </c>
      <c r="E11" s="175" t="s">
        <v>194</v>
      </c>
      <c r="F11" s="172" t="str">
        <f>"4"</f>
        <v>4</v>
      </c>
      <c r="G11" s="111"/>
      <c r="H11" s="66"/>
    </row>
    <row r="12" spans="1:8">
      <c r="A12" s="172">
        <v>10</v>
      </c>
      <c r="B12" s="176">
        <v>40</v>
      </c>
      <c r="C12" s="171">
        <v>2882051</v>
      </c>
      <c r="D12" s="171" t="s">
        <v>22</v>
      </c>
      <c r="E12" s="175" t="s">
        <v>547</v>
      </c>
      <c r="F12" s="172" t="str">
        <f t="shared" ref="F12:F15" si="1">"1"</f>
        <v>1</v>
      </c>
      <c r="G12" s="111"/>
      <c r="H12" s="66"/>
    </row>
    <row r="13" spans="1:8">
      <c r="A13" s="172">
        <v>11</v>
      </c>
      <c r="B13" s="176">
        <v>41</v>
      </c>
      <c r="C13" s="177">
        <v>101230</v>
      </c>
      <c r="D13" s="171" t="s">
        <v>20</v>
      </c>
      <c r="E13" s="175" t="s">
        <v>12</v>
      </c>
      <c r="F13" s="172" t="str">
        <f>"6"</f>
        <v>6</v>
      </c>
      <c r="G13" s="111"/>
      <c r="H13" s="66"/>
    </row>
    <row r="14" spans="1:8">
      <c r="A14" s="172">
        <v>12</v>
      </c>
      <c r="B14" s="176">
        <v>43</v>
      </c>
      <c r="C14" s="177">
        <v>8064482</v>
      </c>
      <c r="D14" s="171" t="s">
        <v>112</v>
      </c>
      <c r="E14" s="175" t="s">
        <v>194</v>
      </c>
      <c r="F14" s="172" t="str">
        <f t="shared" si="1"/>
        <v>1</v>
      </c>
      <c r="G14" s="111"/>
      <c r="H14" s="66"/>
    </row>
    <row r="15" spans="1:8">
      <c r="A15" s="172">
        <v>13</v>
      </c>
      <c r="B15" s="176">
        <v>70</v>
      </c>
      <c r="C15" s="171" t="s">
        <v>548</v>
      </c>
      <c r="D15" s="177" t="s">
        <v>25</v>
      </c>
      <c r="E15" s="175" t="s">
        <v>549</v>
      </c>
      <c r="F15" s="172" t="str">
        <f t="shared" si="1"/>
        <v>1</v>
      </c>
      <c r="G15" s="111"/>
      <c r="H15" s="66"/>
    </row>
    <row r="16" spans="1:8">
      <c r="A16" s="172">
        <v>14</v>
      </c>
      <c r="B16" s="176">
        <v>71</v>
      </c>
      <c r="C16" s="177">
        <v>101222</v>
      </c>
      <c r="D16" s="171" t="s">
        <v>20</v>
      </c>
      <c r="E16" s="175" t="s">
        <v>436</v>
      </c>
      <c r="F16" s="172" t="str">
        <f>"14"</f>
        <v>14</v>
      </c>
      <c r="G16" s="111"/>
      <c r="H16" s="66"/>
    </row>
    <row r="17" spans="1:8">
      <c r="A17" s="172">
        <v>15</v>
      </c>
      <c r="B17" s="176">
        <v>73</v>
      </c>
      <c r="C17" s="177">
        <v>8065209</v>
      </c>
      <c r="D17" s="171" t="s">
        <v>112</v>
      </c>
      <c r="E17" s="175" t="s">
        <v>30</v>
      </c>
      <c r="F17" s="172" t="str">
        <f>"2"</f>
        <v>2</v>
      </c>
      <c r="G17" s="111"/>
      <c r="H17" s="66"/>
    </row>
    <row r="18" spans="1:8">
      <c r="A18" s="172">
        <v>16</v>
      </c>
      <c r="B18" s="176">
        <v>80</v>
      </c>
      <c r="C18" s="177">
        <v>2874261</v>
      </c>
      <c r="D18" s="177" t="s">
        <v>31</v>
      </c>
      <c r="E18" s="175" t="s">
        <v>550</v>
      </c>
      <c r="F18" s="172" t="str">
        <f t="shared" ref="F18:F23" si="2">"1"</f>
        <v>1</v>
      </c>
      <c r="G18" s="111"/>
      <c r="H18" s="66"/>
    </row>
    <row r="19" spans="1:8">
      <c r="A19" s="172">
        <v>17</v>
      </c>
      <c r="B19" s="176">
        <v>81</v>
      </c>
      <c r="C19" s="177">
        <v>101281</v>
      </c>
      <c r="D19" s="177" t="s">
        <v>20</v>
      </c>
      <c r="E19" s="175" t="s">
        <v>430</v>
      </c>
      <c r="F19" s="172" t="str">
        <f>"8"</f>
        <v>8</v>
      </c>
      <c r="G19" s="111"/>
      <c r="H19" s="66"/>
    </row>
    <row r="20" spans="1:8">
      <c r="A20" s="172">
        <v>18</v>
      </c>
      <c r="B20" s="176">
        <v>87</v>
      </c>
      <c r="C20" s="177">
        <v>8062978</v>
      </c>
      <c r="D20" s="177" t="s">
        <v>34</v>
      </c>
      <c r="E20" s="175" t="s">
        <v>551</v>
      </c>
      <c r="F20" s="172" t="str">
        <f t="shared" si="2"/>
        <v>1</v>
      </c>
      <c r="G20" s="111"/>
      <c r="H20" s="66"/>
    </row>
    <row r="21" spans="1:8">
      <c r="A21" s="172">
        <v>19</v>
      </c>
      <c r="B21" s="176">
        <v>88</v>
      </c>
      <c r="C21" s="171">
        <v>8062986</v>
      </c>
      <c r="D21" s="177" t="s">
        <v>34</v>
      </c>
      <c r="E21" s="175" t="s">
        <v>552</v>
      </c>
      <c r="F21" s="172" t="str">
        <f t="shared" si="2"/>
        <v>1</v>
      </c>
      <c r="G21" s="111"/>
      <c r="H21" s="66"/>
    </row>
    <row r="22" spans="1:8">
      <c r="A22" s="172">
        <v>20</v>
      </c>
      <c r="B22" s="176">
        <v>89</v>
      </c>
      <c r="C22" s="171">
        <v>8062994</v>
      </c>
      <c r="D22" s="177" t="s">
        <v>34</v>
      </c>
      <c r="E22" s="175" t="s">
        <v>553</v>
      </c>
      <c r="F22" s="172" t="str">
        <f t="shared" si="2"/>
        <v>1</v>
      </c>
      <c r="G22" s="111"/>
      <c r="H22" s="66"/>
    </row>
    <row r="23" spans="1:8">
      <c r="A23" s="172">
        <v>21</v>
      </c>
      <c r="B23" s="176">
        <v>100</v>
      </c>
      <c r="C23" s="171">
        <v>2873516</v>
      </c>
      <c r="D23" s="177" t="s">
        <v>119</v>
      </c>
      <c r="E23" s="175" t="s">
        <v>554</v>
      </c>
      <c r="F23" s="172" t="str">
        <f t="shared" si="2"/>
        <v>1</v>
      </c>
      <c r="G23" s="111"/>
      <c r="H23" s="66"/>
    </row>
    <row r="24" spans="1:8">
      <c r="A24" s="172">
        <v>22</v>
      </c>
      <c r="B24" s="176">
        <v>110</v>
      </c>
      <c r="C24" s="178">
        <v>19053622</v>
      </c>
      <c r="D24" s="178" t="s">
        <v>40</v>
      </c>
      <c r="E24" s="175" t="s">
        <v>555</v>
      </c>
      <c r="F24" s="172" t="str">
        <f>"2"</f>
        <v>2</v>
      </c>
      <c r="G24" s="111"/>
      <c r="H24" s="66"/>
    </row>
    <row r="25" spans="1:8">
      <c r="A25" s="172">
        <v>23</v>
      </c>
      <c r="B25" s="176">
        <v>130</v>
      </c>
      <c r="C25" s="171">
        <v>8061149</v>
      </c>
      <c r="D25" s="177" t="s">
        <v>42</v>
      </c>
      <c r="E25" s="175" t="s">
        <v>556</v>
      </c>
      <c r="F25" s="172" t="str">
        <f t="shared" ref="F25:F29" si="3">"1"</f>
        <v>1</v>
      </c>
      <c r="G25" s="111"/>
      <c r="H25" s="66"/>
    </row>
    <row r="26" spans="1:8">
      <c r="A26" s="172">
        <v>24</v>
      </c>
      <c r="B26" s="176">
        <v>131</v>
      </c>
      <c r="C26" s="171">
        <v>8061181</v>
      </c>
      <c r="D26" s="177" t="s">
        <v>42</v>
      </c>
      <c r="E26" s="175" t="s">
        <v>557</v>
      </c>
      <c r="F26" s="172" t="str">
        <f t="shared" si="3"/>
        <v>1</v>
      </c>
      <c r="G26" s="111"/>
      <c r="H26" s="66"/>
    </row>
    <row r="27" spans="1:8">
      <c r="A27" s="172">
        <v>25</v>
      </c>
      <c r="B27" s="176">
        <v>180</v>
      </c>
      <c r="C27" s="171">
        <v>175226</v>
      </c>
      <c r="D27" s="177" t="s">
        <v>121</v>
      </c>
      <c r="E27" s="175" t="s">
        <v>558</v>
      </c>
      <c r="F27" s="172" t="str">
        <f t="shared" si="3"/>
        <v>1</v>
      </c>
      <c r="G27" s="111"/>
      <c r="H27" s="66"/>
    </row>
    <row r="28" spans="1:8">
      <c r="A28" s="172">
        <v>26</v>
      </c>
      <c r="B28" s="176">
        <v>193</v>
      </c>
      <c r="C28" s="171">
        <v>8063591</v>
      </c>
      <c r="D28" s="171" t="s">
        <v>38</v>
      </c>
      <c r="E28" s="175" t="s">
        <v>559</v>
      </c>
      <c r="F28" s="172" t="str">
        <f t="shared" si="3"/>
        <v>1</v>
      </c>
      <c r="G28" s="111"/>
      <c r="H28" s="66"/>
    </row>
    <row r="29" spans="1:8">
      <c r="A29" s="172">
        <v>27</v>
      </c>
      <c r="B29" s="176">
        <v>194</v>
      </c>
      <c r="C29" s="171">
        <v>8063605</v>
      </c>
      <c r="D29" s="177" t="s">
        <v>34</v>
      </c>
      <c r="E29" s="175" t="s">
        <v>560</v>
      </c>
      <c r="F29" s="172" t="str">
        <f t="shared" si="3"/>
        <v>1</v>
      </c>
      <c r="G29" s="111"/>
      <c r="H29" s="66"/>
    </row>
    <row r="30" spans="1:8">
      <c r="A30" s="172">
        <v>28</v>
      </c>
      <c r="B30" s="176">
        <v>195</v>
      </c>
      <c r="C30" s="171">
        <v>8063613</v>
      </c>
      <c r="D30" s="177" t="s">
        <v>34</v>
      </c>
      <c r="E30" s="175" t="s">
        <v>561</v>
      </c>
      <c r="F30" s="172" t="str">
        <f>"2"</f>
        <v>2</v>
      </c>
      <c r="G30" s="111"/>
      <c r="H30" s="66"/>
    </row>
    <row r="31" spans="1:8">
      <c r="A31" s="172">
        <v>29</v>
      </c>
      <c r="B31" s="176">
        <v>199</v>
      </c>
      <c r="C31" s="171">
        <v>90522</v>
      </c>
      <c r="D31" s="171" t="s">
        <v>52</v>
      </c>
      <c r="E31" s="175" t="s">
        <v>562</v>
      </c>
      <c r="F31" s="172" t="str">
        <f t="shared" ref="F31:F38" si="4">"1"</f>
        <v>1</v>
      </c>
      <c r="G31" s="111"/>
      <c r="H31" s="66"/>
    </row>
    <row r="32" spans="1:8">
      <c r="A32" s="172">
        <v>30</v>
      </c>
      <c r="B32" s="176">
        <v>201</v>
      </c>
      <c r="C32" s="171">
        <v>92444</v>
      </c>
      <c r="D32" s="171" t="s">
        <v>55</v>
      </c>
      <c r="E32" s="175" t="s">
        <v>563</v>
      </c>
      <c r="F32" s="172" t="str">
        <f t="shared" si="4"/>
        <v>1</v>
      </c>
      <c r="G32" s="111"/>
      <c r="H32" s="66"/>
    </row>
    <row r="33" spans="1:8">
      <c r="A33" s="172">
        <v>31</v>
      </c>
      <c r="B33" s="176">
        <v>210</v>
      </c>
      <c r="C33" s="171">
        <v>121282</v>
      </c>
      <c r="D33" s="171" t="s">
        <v>40</v>
      </c>
      <c r="E33" s="175" t="s">
        <v>564</v>
      </c>
      <c r="F33" s="172" t="str">
        <f>"2"</f>
        <v>2</v>
      </c>
      <c r="G33" s="111"/>
      <c r="H33" s="66"/>
    </row>
    <row r="34" spans="1:8">
      <c r="A34" s="172">
        <v>32</v>
      </c>
      <c r="B34" s="176">
        <v>231</v>
      </c>
      <c r="C34" s="171">
        <v>8061025</v>
      </c>
      <c r="D34" s="171" t="s">
        <v>42</v>
      </c>
      <c r="E34" s="175" t="s">
        <v>565</v>
      </c>
      <c r="F34" s="172" t="str">
        <f t="shared" si="4"/>
        <v>1</v>
      </c>
      <c r="G34" s="111"/>
      <c r="H34" s="66"/>
    </row>
    <row r="35" spans="1:8">
      <c r="A35" s="172">
        <v>33</v>
      </c>
      <c r="B35" s="176">
        <v>242</v>
      </c>
      <c r="C35" s="171">
        <v>2869748</v>
      </c>
      <c r="D35" s="171" t="s">
        <v>61</v>
      </c>
      <c r="E35" s="175" t="s">
        <v>566</v>
      </c>
      <c r="F35" s="172" t="str">
        <f t="shared" si="4"/>
        <v>1</v>
      </c>
      <c r="G35" s="111"/>
      <c r="H35" s="66"/>
    </row>
    <row r="36" spans="1:8">
      <c r="A36" s="172">
        <v>34</v>
      </c>
      <c r="B36" s="176">
        <v>243</v>
      </c>
      <c r="C36" s="171">
        <v>2869756</v>
      </c>
      <c r="D36" s="171" t="s">
        <v>61</v>
      </c>
      <c r="E36" s="175" t="s">
        <v>567</v>
      </c>
      <c r="F36" s="172" t="str">
        <f t="shared" si="4"/>
        <v>1</v>
      </c>
      <c r="G36" s="111"/>
      <c r="H36" s="66"/>
    </row>
    <row r="37" spans="1:8">
      <c r="A37" s="172">
        <v>35</v>
      </c>
      <c r="B37" s="176">
        <v>293</v>
      </c>
      <c r="C37" s="171">
        <v>8063419</v>
      </c>
      <c r="D37" s="177" t="s">
        <v>34</v>
      </c>
      <c r="E37" s="175" t="s">
        <v>155</v>
      </c>
      <c r="F37" s="172" t="str">
        <f t="shared" si="4"/>
        <v>1</v>
      </c>
      <c r="G37" s="111"/>
      <c r="H37" s="66"/>
    </row>
    <row r="38" spans="1:8">
      <c r="A38" s="172">
        <v>36</v>
      </c>
      <c r="B38" s="176">
        <v>294</v>
      </c>
      <c r="C38" s="171">
        <v>8063427</v>
      </c>
      <c r="D38" s="177" t="s">
        <v>34</v>
      </c>
      <c r="E38" s="175" t="s">
        <v>156</v>
      </c>
      <c r="F38" s="172" t="str">
        <f t="shared" si="4"/>
        <v>1</v>
      </c>
      <c r="G38" s="111"/>
      <c r="H38" s="66"/>
    </row>
    <row r="39" spans="1:8">
      <c r="A39" s="172">
        <v>37</v>
      </c>
      <c r="B39" s="170">
        <v>295</v>
      </c>
      <c r="C39" s="171">
        <v>8063435</v>
      </c>
      <c r="D39" s="177" t="s">
        <v>34</v>
      </c>
      <c r="E39" s="175" t="s">
        <v>157</v>
      </c>
      <c r="F39" s="172" t="str">
        <f>"2"</f>
        <v>2</v>
      </c>
      <c r="G39" s="111"/>
      <c r="H39" s="66"/>
    </row>
    <row r="40" spans="1:8">
      <c r="A40" s="172">
        <v>38</v>
      </c>
      <c r="B40" s="170">
        <v>299</v>
      </c>
      <c r="C40" s="171" t="s">
        <v>568</v>
      </c>
      <c r="D40" s="171" t="s">
        <v>68</v>
      </c>
      <c r="E40" s="175" t="s">
        <v>569</v>
      </c>
      <c r="F40" s="172" t="str">
        <f t="shared" ref="F40:F45" si="5">"1"</f>
        <v>1</v>
      </c>
      <c r="G40" s="111"/>
      <c r="H40" s="66"/>
    </row>
    <row r="41" spans="1:8">
      <c r="A41" s="172">
        <v>39</v>
      </c>
      <c r="B41" s="170">
        <v>301</v>
      </c>
      <c r="C41" s="171">
        <v>94730</v>
      </c>
      <c r="D41" s="171" t="s">
        <v>70</v>
      </c>
      <c r="E41" s="175" t="s">
        <v>570</v>
      </c>
      <c r="F41" s="172" t="str">
        <f t="shared" si="5"/>
        <v>1</v>
      </c>
      <c r="G41" s="111"/>
      <c r="H41" s="66"/>
    </row>
    <row r="42" spans="1:8">
      <c r="A42" s="172">
        <v>40</v>
      </c>
      <c r="B42" s="170">
        <v>310</v>
      </c>
      <c r="C42" s="171">
        <v>8061580</v>
      </c>
      <c r="D42" s="171" t="s">
        <v>72</v>
      </c>
      <c r="E42" s="175" t="s">
        <v>571</v>
      </c>
      <c r="F42" s="172" t="str">
        <f t="shared" ref="F42:F49" si="6">"2"</f>
        <v>2</v>
      </c>
      <c r="G42" s="111"/>
      <c r="H42" s="66"/>
    </row>
    <row r="43" spans="1:8">
      <c r="A43" s="172">
        <v>41</v>
      </c>
      <c r="B43" s="170">
        <v>331</v>
      </c>
      <c r="C43" s="171">
        <v>8060746</v>
      </c>
      <c r="D43" s="171" t="s">
        <v>42</v>
      </c>
      <c r="E43" s="175" t="s">
        <v>572</v>
      </c>
      <c r="F43" s="172" t="str">
        <f t="shared" si="5"/>
        <v>1</v>
      </c>
      <c r="G43" s="111"/>
      <c r="H43" s="66"/>
    </row>
    <row r="44" spans="1:8">
      <c r="A44" s="172">
        <v>42</v>
      </c>
      <c r="B44" s="170">
        <v>340</v>
      </c>
      <c r="C44" s="171">
        <v>2872161</v>
      </c>
      <c r="D44" s="171" t="s">
        <v>61</v>
      </c>
      <c r="E44" s="175" t="s">
        <v>573</v>
      </c>
      <c r="F44" s="172" t="str">
        <f t="shared" si="5"/>
        <v>1</v>
      </c>
      <c r="G44" s="111"/>
      <c r="H44" s="66"/>
    </row>
    <row r="45" spans="1:8">
      <c r="A45" s="172">
        <v>43</v>
      </c>
      <c r="B45" s="170">
        <v>341</v>
      </c>
      <c r="C45" s="171">
        <v>2872145</v>
      </c>
      <c r="D45" s="171" t="s">
        <v>61</v>
      </c>
      <c r="E45" s="175" t="s">
        <v>574</v>
      </c>
      <c r="F45" s="172" t="str">
        <f t="shared" si="5"/>
        <v>1</v>
      </c>
      <c r="G45" s="111"/>
      <c r="H45" s="66"/>
    </row>
    <row r="46" spans="1:8">
      <c r="A46" s="172">
        <v>44</v>
      </c>
      <c r="B46" s="170">
        <v>342</v>
      </c>
      <c r="C46" s="171">
        <v>2869489</v>
      </c>
      <c r="D46" s="171" t="s">
        <v>61</v>
      </c>
      <c r="E46" s="175" t="s">
        <v>575</v>
      </c>
      <c r="F46" s="172" t="str">
        <f t="shared" si="6"/>
        <v>2</v>
      </c>
      <c r="G46" s="111"/>
      <c r="H46" s="66"/>
    </row>
    <row r="47" spans="1:8">
      <c r="A47" s="172">
        <v>45</v>
      </c>
      <c r="B47" s="170">
        <v>393</v>
      </c>
      <c r="C47" s="171">
        <v>8063281</v>
      </c>
      <c r="D47" s="177" t="s">
        <v>34</v>
      </c>
      <c r="E47" s="175" t="s">
        <v>260</v>
      </c>
      <c r="F47" s="172" t="str">
        <f t="shared" si="6"/>
        <v>2</v>
      </c>
      <c r="G47" s="111"/>
      <c r="H47" s="66"/>
    </row>
    <row r="48" spans="1:8">
      <c r="A48" s="172">
        <v>46</v>
      </c>
      <c r="B48" s="170">
        <v>394</v>
      </c>
      <c r="C48" s="171">
        <v>8063303</v>
      </c>
      <c r="D48" s="177" t="s">
        <v>34</v>
      </c>
      <c r="E48" s="175" t="s">
        <v>261</v>
      </c>
      <c r="F48" s="172" t="str">
        <f t="shared" si="6"/>
        <v>2</v>
      </c>
      <c r="G48" s="111"/>
      <c r="H48" s="66"/>
    </row>
    <row r="49" spans="1:8">
      <c r="A49" s="172">
        <v>47</v>
      </c>
      <c r="B49" s="170">
        <v>395</v>
      </c>
      <c r="C49" s="171">
        <v>8063311</v>
      </c>
      <c r="D49" s="177" t="s">
        <v>34</v>
      </c>
      <c r="E49" s="175" t="s">
        <v>262</v>
      </c>
      <c r="F49" s="172" t="str">
        <f t="shared" si="6"/>
        <v>2</v>
      </c>
      <c r="G49" s="111"/>
      <c r="H49" s="66"/>
    </row>
    <row r="50" spans="1:8">
      <c r="A50" s="172">
        <v>48</v>
      </c>
      <c r="B50" s="170">
        <v>399</v>
      </c>
      <c r="C50" s="171">
        <v>17239443</v>
      </c>
      <c r="D50" s="171" t="s">
        <v>82</v>
      </c>
      <c r="E50" s="175" t="s">
        <v>576</v>
      </c>
      <c r="F50" s="172" t="str">
        <f t="shared" ref="F50:F60" si="7">"1"</f>
        <v>1</v>
      </c>
      <c r="G50" s="111"/>
      <c r="H50" s="66"/>
    </row>
    <row r="51" spans="1:8">
      <c r="A51" s="172">
        <v>49</v>
      </c>
      <c r="B51" s="170">
        <v>401</v>
      </c>
      <c r="C51" s="171">
        <v>17239613</v>
      </c>
      <c r="D51" s="171" t="s">
        <v>84</v>
      </c>
      <c r="E51" s="175" t="s">
        <v>577</v>
      </c>
      <c r="F51" s="172" t="str">
        <f t="shared" si="7"/>
        <v>1</v>
      </c>
      <c r="G51" s="111"/>
      <c r="H51" s="66"/>
    </row>
    <row r="52" spans="1:8">
      <c r="A52" s="172">
        <v>50</v>
      </c>
      <c r="B52" s="170">
        <v>410</v>
      </c>
      <c r="C52" s="171">
        <v>13236032</v>
      </c>
      <c r="D52" s="171" t="s">
        <v>86</v>
      </c>
      <c r="E52" s="175" t="s">
        <v>578</v>
      </c>
      <c r="F52" s="172" t="str">
        <f t="shared" si="7"/>
        <v>1</v>
      </c>
      <c r="G52" s="111"/>
      <c r="H52" s="66"/>
    </row>
    <row r="53" spans="1:8">
      <c r="A53" s="172">
        <v>51</v>
      </c>
      <c r="B53" s="170">
        <v>411</v>
      </c>
      <c r="C53" s="171">
        <v>13236032</v>
      </c>
      <c r="D53" s="171" t="s">
        <v>86</v>
      </c>
      <c r="E53" s="175" t="s">
        <v>578</v>
      </c>
      <c r="F53" s="172" t="str">
        <f t="shared" si="7"/>
        <v>1</v>
      </c>
      <c r="G53" s="111"/>
      <c r="H53" s="66"/>
    </row>
    <row r="54" spans="1:8">
      <c r="A54" s="172">
        <v>52</v>
      </c>
      <c r="B54" s="170">
        <v>430</v>
      </c>
      <c r="C54" s="171">
        <v>8060649</v>
      </c>
      <c r="D54" s="171" t="s">
        <v>42</v>
      </c>
      <c r="E54" s="175" t="s">
        <v>475</v>
      </c>
      <c r="F54" s="172" t="str">
        <f t="shared" si="7"/>
        <v>1</v>
      </c>
      <c r="G54" s="111"/>
      <c r="H54" s="66"/>
    </row>
    <row r="55" spans="1:8">
      <c r="A55" s="172">
        <v>53</v>
      </c>
      <c r="B55" s="170">
        <v>445</v>
      </c>
      <c r="C55" s="171">
        <v>2869500</v>
      </c>
      <c r="D55" s="171" t="s">
        <v>350</v>
      </c>
      <c r="E55" s="175" t="s">
        <v>579</v>
      </c>
      <c r="F55" s="172" t="str">
        <f t="shared" si="7"/>
        <v>1</v>
      </c>
      <c r="G55" s="111"/>
      <c r="H55" s="66"/>
    </row>
    <row r="56" spans="1:8">
      <c r="A56" s="172">
        <v>54</v>
      </c>
      <c r="B56" s="170">
        <v>470</v>
      </c>
      <c r="C56" s="171">
        <v>8064261</v>
      </c>
      <c r="D56" s="171" t="s">
        <v>352</v>
      </c>
      <c r="E56" s="175" t="s">
        <v>580</v>
      </c>
      <c r="F56" s="172" t="str">
        <f t="shared" si="7"/>
        <v>1</v>
      </c>
      <c r="G56" s="111"/>
      <c r="H56" s="66"/>
    </row>
    <row r="57" spans="1:8">
      <c r="A57" s="172">
        <v>55</v>
      </c>
      <c r="B57" s="170">
        <v>480</v>
      </c>
      <c r="C57" s="171">
        <v>8064733</v>
      </c>
      <c r="D57" s="171" t="s">
        <v>47</v>
      </c>
      <c r="E57" s="175" t="s">
        <v>581</v>
      </c>
      <c r="F57" s="172" t="str">
        <f t="shared" si="7"/>
        <v>1</v>
      </c>
      <c r="G57" s="111"/>
      <c r="H57" s="66"/>
    </row>
    <row r="58" spans="1:8">
      <c r="A58" s="172">
        <v>56</v>
      </c>
      <c r="B58" s="170">
        <v>493</v>
      </c>
      <c r="C58" s="171">
        <v>8063281</v>
      </c>
      <c r="D58" s="177" t="s">
        <v>34</v>
      </c>
      <c r="E58" s="175" t="s">
        <v>260</v>
      </c>
      <c r="F58" s="172" t="str">
        <f t="shared" si="7"/>
        <v>1</v>
      </c>
      <c r="G58" s="111"/>
      <c r="H58" s="66"/>
    </row>
    <row r="59" spans="1:8">
      <c r="A59" s="172">
        <v>57</v>
      </c>
      <c r="B59" s="170">
        <v>494</v>
      </c>
      <c r="C59" s="171">
        <v>8063303</v>
      </c>
      <c r="D59" s="177" t="s">
        <v>34</v>
      </c>
      <c r="E59" s="175" t="s">
        <v>261</v>
      </c>
      <c r="F59" s="172" t="str">
        <f t="shared" si="7"/>
        <v>1</v>
      </c>
      <c r="G59" s="111"/>
      <c r="H59" s="66"/>
    </row>
    <row r="60" spans="1:8">
      <c r="A60" s="172">
        <v>58</v>
      </c>
      <c r="B60" s="170">
        <v>495</v>
      </c>
      <c r="C60" s="171">
        <v>8063311</v>
      </c>
      <c r="D60" s="177" t="s">
        <v>34</v>
      </c>
      <c r="E60" s="175" t="s">
        <v>262</v>
      </c>
      <c r="F60" s="172" t="str">
        <f t="shared" si="7"/>
        <v>1</v>
      </c>
      <c r="G60" s="111"/>
      <c r="H60" s="66"/>
    </row>
    <row r="61" spans="1:8">
      <c r="A61" s="172">
        <v>59</v>
      </c>
      <c r="B61" s="170">
        <v>725</v>
      </c>
      <c r="C61" s="171">
        <v>102334</v>
      </c>
      <c r="D61" s="171" t="s">
        <v>92</v>
      </c>
      <c r="E61" s="175" t="s">
        <v>480</v>
      </c>
      <c r="F61" s="172" t="str">
        <f>"2"</f>
        <v>2</v>
      </c>
      <c r="G61" s="111"/>
      <c r="H61" s="66"/>
    </row>
    <row r="62" spans="1:8">
      <c r="A62" s="172">
        <v>60</v>
      </c>
      <c r="B62" s="170">
        <v>730</v>
      </c>
      <c r="C62" s="171" t="s">
        <v>582</v>
      </c>
      <c r="D62" s="171" t="s">
        <v>94</v>
      </c>
      <c r="E62" s="175" t="s">
        <v>583</v>
      </c>
      <c r="F62" s="172" t="str">
        <f t="shared" ref="F62:F64" si="8">"1"</f>
        <v>1</v>
      </c>
      <c r="G62" s="111"/>
      <c r="H62" s="66"/>
    </row>
    <row r="63" spans="1:8">
      <c r="A63" s="172">
        <v>61</v>
      </c>
      <c r="B63" s="170">
        <v>731</v>
      </c>
      <c r="C63" s="171">
        <v>8064784</v>
      </c>
      <c r="D63" s="171" t="s">
        <v>96</v>
      </c>
      <c r="E63" s="175" t="s">
        <v>482</v>
      </c>
      <c r="F63" s="172" t="str">
        <f t="shared" si="8"/>
        <v>1</v>
      </c>
      <c r="G63" s="111"/>
      <c r="H63" s="66"/>
    </row>
    <row r="64" spans="1:8">
      <c r="A64" s="172">
        <v>62</v>
      </c>
      <c r="B64" s="170">
        <v>740</v>
      </c>
      <c r="C64" s="171">
        <v>2874687</v>
      </c>
      <c r="D64" s="171" t="s">
        <v>98</v>
      </c>
      <c r="E64" s="175" t="s">
        <v>357</v>
      </c>
      <c r="F64" s="172" t="str">
        <f t="shared" si="8"/>
        <v>1</v>
      </c>
      <c r="G64" s="111"/>
      <c r="H64" s="66"/>
    </row>
    <row r="65" spans="1:8">
      <c r="A65" s="172">
        <v>63</v>
      </c>
      <c r="B65" s="170">
        <v>750</v>
      </c>
      <c r="C65" s="171">
        <v>8065209</v>
      </c>
      <c r="D65" s="171" t="s">
        <v>112</v>
      </c>
      <c r="E65" s="175" t="s">
        <v>30</v>
      </c>
      <c r="F65" s="172" t="str">
        <f>"9"</f>
        <v>9</v>
      </c>
      <c r="G65" s="111"/>
      <c r="H65" s="66"/>
    </row>
    <row r="66" ht="24" customHeight="1" spans="1:8">
      <c r="A66" s="172">
        <v>64</v>
      </c>
      <c r="B66" s="160">
        <v>1</v>
      </c>
      <c r="C66" s="160" t="s">
        <v>584</v>
      </c>
      <c r="D66" s="160" t="s">
        <v>585</v>
      </c>
      <c r="E66" s="161" t="s">
        <v>586</v>
      </c>
      <c r="F66" s="162">
        <v>1</v>
      </c>
      <c r="G66" s="163"/>
      <c r="H66" s="66"/>
    </row>
    <row r="67" ht="24" customHeight="1" spans="1:8">
      <c r="A67" s="172"/>
      <c r="B67" s="167" t="s">
        <v>102</v>
      </c>
      <c r="C67" s="167" t="s">
        <v>103</v>
      </c>
      <c r="D67" s="160" t="s">
        <v>104</v>
      </c>
      <c r="E67" s="161" t="s">
        <v>105</v>
      </c>
      <c r="F67" s="162" t="s">
        <v>106</v>
      </c>
      <c r="G67" s="163"/>
      <c r="H67" s="66"/>
    </row>
    <row r="68" spans="1:8">
      <c r="A68" s="113" t="s">
        <v>107</v>
      </c>
      <c r="B68" s="114"/>
      <c r="C68" s="114"/>
      <c r="D68" s="114"/>
      <c r="E68" s="114"/>
      <c r="F68" s="114"/>
      <c r="G68" s="115"/>
      <c r="H68" s="116"/>
    </row>
    <row r="69" spans="1:8">
      <c r="A69" s="113" t="s">
        <v>108</v>
      </c>
      <c r="B69" s="114"/>
      <c r="C69" s="114"/>
      <c r="D69" s="114"/>
      <c r="E69" s="114"/>
      <c r="F69" s="114"/>
      <c r="G69" s="115"/>
      <c r="H69" s="116"/>
    </row>
    <row r="70" spans="1:8">
      <c r="A70" s="113" t="s">
        <v>109</v>
      </c>
      <c r="B70" s="114"/>
      <c r="C70" s="114"/>
      <c r="D70" s="114"/>
      <c r="E70" s="114"/>
      <c r="F70" s="114"/>
      <c r="G70" s="115"/>
      <c r="H70" s="116"/>
    </row>
  </sheetData>
  <mergeCells count="4">
    <mergeCell ref="A1:H1"/>
    <mergeCell ref="A68:G68"/>
    <mergeCell ref="A69:G69"/>
    <mergeCell ref="A70:G7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H38"/>
  <sheetViews>
    <sheetView topLeftCell="A25" workbookViewId="0">
      <selection activeCell="A37" sqref="A37:G37"/>
    </sheetView>
  </sheetViews>
  <sheetFormatPr defaultColWidth="8.66666666666667" defaultRowHeight="14.25" outlineLevelCol="7"/>
  <cols>
    <col min="1" max="4" width="8.66666666666667" style="34"/>
    <col min="5" max="5" width="46.6666666666667" style="34" customWidth="1"/>
    <col min="6" max="6" width="8.66666666666667" style="34"/>
    <col min="7" max="7" width="16.625" style="34" customWidth="1"/>
    <col min="8" max="8" width="17.5" style="34" customWidth="1"/>
  </cols>
  <sheetData>
    <row r="1" ht="20.25" spans="1:8">
      <c r="A1" s="105" t="s">
        <v>587</v>
      </c>
      <c r="B1" s="105"/>
      <c r="C1" s="105"/>
      <c r="D1" s="105"/>
      <c r="E1" s="105"/>
      <c r="F1" s="105"/>
      <c r="G1" s="105"/>
      <c r="H1" s="105"/>
    </row>
    <row r="2" spans="1:8">
      <c r="A2" s="157" t="s">
        <v>138</v>
      </c>
      <c r="B2" s="158" t="s">
        <v>2</v>
      </c>
      <c r="C2" s="158" t="s">
        <v>3</v>
      </c>
      <c r="D2" s="158" t="s">
        <v>4</v>
      </c>
      <c r="E2" s="159" t="s">
        <v>588</v>
      </c>
      <c r="F2" s="158" t="s">
        <v>6</v>
      </c>
      <c r="G2" s="5" t="s">
        <v>7</v>
      </c>
      <c r="H2" s="5" t="s">
        <v>8</v>
      </c>
    </row>
    <row r="3" ht="24" customHeight="1" spans="1:8">
      <c r="A3" s="157">
        <v>1</v>
      </c>
      <c r="B3" s="160">
        <v>100</v>
      </c>
      <c r="C3" s="160">
        <v>2873516</v>
      </c>
      <c r="D3" s="160" t="s">
        <v>38</v>
      </c>
      <c r="E3" s="161" t="s">
        <v>589</v>
      </c>
      <c r="F3" s="162">
        <v>1</v>
      </c>
      <c r="G3" s="163"/>
      <c r="H3" s="163"/>
    </row>
    <row r="4" ht="24" customHeight="1" spans="1:8">
      <c r="A4" s="157">
        <v>2</v>
      </c>
      <c r="B4" s="160">
        <v>110</v>
      </c>
      <c r="C4" s="160">
        <v>19053622</v>
      </c>
      <c r="D4" s="160" t="s">
        <v>590</v>
      </c>
      <c r="E4" s="161" t="s">
        <v>591</v>
      </c>
      <c r="F4" s="162">
        <v>2</v>
      </c>
      <c r="G4" s="163"/>
      <c r="H4" s="163"/>
    </row>
    <row r="5" ht="24" customHeight="1" spans="1:8">
      <c r="A5" s="157">
        <v>3</v>
      </c>
      <c r="B5" s="160">
        <v>210</v>
      </c>
      <c r="C5" s="160">
        <v>121282</v>
      </c>
      <c r="D5" s="160" t="s">
        <v>592</v>
      </c>
      <c r="E5" s="161" t="s">
        <v>593</v>
      </c>
      <c r="F5" s="162">
        <v>2</v>
      </c>
      <c r="G5" s="163"/>
      <c r="H5" s="163"/>
    </row>
    <row r="6" ht="24" customHeight="1" spans="1:8">
      <c r="A6" s="157">
        <v>4</v>
      </c>
      <c r="B6" s="160">
        <v>311</v>
      </c>
      <c r="C6" s="160">
        <v>8061912</v>
      </c>
      <c r="D6" s="160" t="s">
        <v>594</v>
      </c>
      <c r="E6" s="161" t="s">
        <v>595</v>
      </c>
      <c r="F6" s="162">
        <v>2</v>
      </c>
      <c r="G6" s="163"/>
      <c r="H6" s="163"/>
    </row>
    <row r="7" ht="24" customHeight="1" spans="1:8">
      <c r="A7" s="157">
        <v>5</v>
      </c>
      <c r="B7" s="160">
        <v>136</v>
      </c>
      <c r="C7" s="160" t="s">
        <v>596</v>
      </c>
      <c r="D7" s="160" t="s">
        <v>207</v>
      </c>
      <c r="E7" s="161" t="s">
        <v>597</v>
      </c>
      <c r="F7" s="162">
        <v>2</v>
      </c>
      <c r="G7" s="163"/>
      <c r="H7" s="163"/>
    </row>
    <row r="8" ht="24" customHeight="1" spans="1:8">
      <c r="A8" s="157">
        <v>6</v>
      </c>
      <c r="B8" s="160">
        <v>336</v>
      </c>
      <c r="C8" s="160" t="s">
        <v>598</v>
      </c>
      <c r="D8" s="160" t="s">
        <v>207</v>
      </c>
      <c r="E8" s="161" t="s">
        <v>599</v>
      </c>
      <c r="F8" s="162">
        <v>1</v>
      </c>
      <c r="G8" s="163"/>
      <c r="H8" s="163"/>
    </row>
    <row r="9" ht="24" customHeight="1" spans="1:8">
      <c r="A9" s="157">
        <v>7</v>
      </c>
      <c r="B9" s="160">
        <v>380</v>
      </c>
      <c r="C9" s="160">
        <v>-8064598</v>
      </c>
      <c r="D9" s="160" t="s">
        <v>47</v>
      </c>
      <c r="E9" s="161" t="s">
        <v>600</v>
      </c>
      <c r="F9" s="162">
        <v>2</v>
      </c>
      <c r="G9" s="163"/>
      <c r="H9" s="163"/>
    </row>
    <row r="10" ht="24" customHeight="1" spans="1:8">
      <c r="A10" s="157">
        <v>8</v>
      </c>
      <c r="B10" s="160">
        <v>180</v>
      </c>
      <c r="C10" s="160" t="s">
        <v>601</v>
      </c>
      <c r="D10" s="160" t="s">
        <v>47</v>
      </c>
      <c r="E10" s="161" t="s">
        <v>602</v>
      </c>
      <c r="F10" s="162">
        <v>4</v>
      </c>
      <c r="G10" s="163"/>
      <c r="H10" s="163"/>
    </row>
    <row r="11" ht="24" customHeight="1" spans="1:8">
      <c r="A11" s="157">
        <v>9</v>
      </c>
      <c r="B11" s="160">
        <v>3130</v>
      </c>
      <c r="C11" s="160" t="s">
        <v>603</v>
      </c>
      <c r="D11" s="160" t="s">
        <v>604</v>
      </c>
      <c r="E11" s="161" t="s">
        <v>605</v>
      </c>
      <c r="F11" s="162">
        <v>1</v>
      </c>
      <c r="G11" s="163"/>
      <c r="H11" s="163"/>
    </row>
    <row r="12" ht="24" customHeight="1" spans="1:8">
      <c r="A12" s="157">
        <v>10</v>
      </c>
      <c r="B12" s="160">
        <v>3110</v>
      </c>
      <c r="C12" s="160" t="s">
        <v>606</v>
      </c>
      <c r="D12" s="160" t="s">
        <v>607</v>
      </c>
      <c r="E12" s="161" t="s">
        <v>608</v>
      </c>
      <c r="F12" s="162">
        <v>2</v>
      </c>
      <c r="G12" s="163"/>
      <c r="H12" s="163"/>
    </row>
    <row r="13" ht="24" customHeight="1" spans="1:8">
      <c r="A13" s="157">
        <v>11</v>
      </c>
      <c r="B13" s="160">
        <v>3132</v>
      </c>
      <c r="C13" s="160" t="s">
        <v>609</v>
      </c>
      <c r="D13" s="160" t="s">
        <v>607</v>
      </c>
      <c r="E13" s="161" t="s">
        <v>610</v>
      </c>
      <c r="F13" s="162">
        <v>1</v>
      </c>
      <c r="G13" s="163"/>
      <c r="H13" s="163"/>
    </row>
    <row r="14" ht="24" customHeight="1" spans="1:8">
      <c r="A14" s="157">
        <v>12</v>
      </c>
      <c r="B14" s="160">
        <v>142</v>
      </c>
      <c r="C14" s="160" t="s">
        <v>611</v>
      </c>
      <c r="D14" s="160" t="s">
        <v>604</v>
      </c>
      <c r="E14" s="161" t="s">
        <v>612</v>
      </c>
      <c r="F14" s="162">
        <v>2</v>
      </c>
      <c r="G14" s="163"/>
      <c r="H14" s="163"/>
    </row>
    <row r="15" ht="24" customHeight="1" spans="1:8">
      <c r="A15" s="157">
        <v>13</v>
      </c>
      <c r="B15" s="160">
        <v>131</v>
      </c>
      <c r="C15" s="160" t="s">
        <v>613</v>
      </c>
      <c r="D15" s="160" t="s">
        <v>42</v>
      </c>
      <c r="E15" s="161" t="s">
        <v>614</v>
      </c>
      <c r="F15" s="162">
        <v>1</v>
      </c>
      <c r="G15" s="163"/>
      <c r="H15" s="163"/>
    </row>
    <row r="16" ht="24" customHeight="1" spans="1:8">
      <c r="A16" s="157">
        <v>14</v>
      </c>
      <c r="B16" s="160">
        <v>231</v>
      </c>
      <c r="C16" s="160" t="s">
        <v>615</v>
      </c>
      <c r="D16" s="160" t="s">
        <v>42</v>
      </c>
      <c r="E16" s="161" t="s">
        <v>616</v>
      </c>
      <c r="F16" s="162">
        <v>1</v>
      </c>
      <c r="G16" s="163"/>
      <c r="H16" s="163"/>
    </row>
    <row r="17" ht="24" customHeight="1" spans="1:8">
      <c r="A17" s="157">
        <v>15</v>
      </c>
      <c r="B17" s="160">
        <v>10</v>
      </c>
      <c r="C17" s="160" t="s">
        <v>617</v>
      </c>
      <c r="D17" s="160" t="s">
        <v>9</v>
      </c>
      <c r="E17" s="161" t="s">
        <v>618</v>
      </c>
      <c r="F17" s="162">
        <v>1</v>
      </c>
      <c r="G17" s="163"/>
      <c r="H17" s="163"/>
    </row>
    <row r="18" ht="24" customHeight="1" spans="1:8">
      <c r="A18" s="157">
        <v>16</v>
      </c>
      <c r="B18" s="160">
        <v>140</v>
      </c>
      <c r="C18" s="160" t="s">
        <v>619</v>
      </c>
      <c r="D18" s="160" t="s">
        <v>604</v>
      </c>
      <c r="E18" s="161" t="s">
        <v>620</v>
      </c>
      <c r="F18" s="162">
        <v>1</v>
      </c>
      <c r="G18" s="163"/>
      <c r="H18" s="163"/>
    </row>
    <row r="19" ht="24" customHeight="1" spans="1:8">
      <c r="A19" s="157">
        <v>17</v>
      </c>
      <c r="B19" s="160">
        <v>201</v>
      </c>
      <c r="C19" s="160" t="s">
        <v>621</v>
      </c>
      <c r="D19" s="160" t="s">
        <v>622</v>
      </c>
      <c r="E19" s="161" t="s">
        <v>623</v>
      </c>
      <c r="F19" s="162">
        <v>1</v>
      </c>
      <c r="G19" s="163"/>
      <c r="H19" s="163"/>
    </row>
    <row r="20" ht="24" customHeight="1" spans="1:8">
      <c r="A20" s="157">
        <v>18</v>
      </c>
      <c r="B20" s="160">
        <v>299</v>
      </c>
      <c r="C20" s="160" t="s">
        <v>624</v>
      </c>
      <c r="D20" s="160" t="s">
        <v>625</v>
      </c>
      <c r="E20" s="161" t="s">
        <v>626</v>
      </c>
      <c r="F20" s="162">
        <v>1</v>
      </c>
      <c r="G20" s="163"/>
      <c r="H20" s="163"/>
    </row>
    <row r="21" ht="24" customHeight="1" spans="1:8">
      <c r="A21" s="157">
        <v>19</v>
      </c>
      <c r="B21" s="160">
        <v>730</v>
      </c>
      <c r="C21" s="160" t="s">
        <v>627</v>
      </c>
      <c r="D21" s="160" t="s">
        <v>135</v>
      </c>
      <c r="E21" s="161" t="s">
        <v>628</v>
      </c>
      <c r="F21" s="162">
        <v>1</v>
      </c>
      <c r="G21" s="163"/>
      <c r="H21" s="163"/>
    </row>
    <row r="22" ht="24" customHeight="1" spans="1:8">
      <c r="A22" s="164">
        <v>20</v>
      </c>
      <c r="B22" s="160" t="s">
        <v>629</v>
      </c>
      <c r="C22" s="165">
        <v>-531525</v>
      </c>
      <c r="D22" s="160" t="s">
        <v>630</v>
      </c>
      <c r="E22" s="161" t="s">
        <v>631</v>
      </c>
      <c r="F22" s="162" t="s">
        <v>106</v>
      </c>
      <c r="G22" s="166"/>
      <c r="H22" s="166"/>
    </row>
    <row r="23" ht="24" customHeight="1" spans="1:8">
      <c r="A23" s="157">
        <v>21</v>
      </c>
      <c r="B23" s="160">
        <v>2870</v>
      </c>
      <c r="C23" s="160">
        <v>-547419</v>
      </c>
      <c r="D23" s="160" t="s">
        <v>632</v>
      </c>
      <c r="E23" s="161" t="s">
        <v>633</v>
      </c>
      <c r="F23" s="162">
        <v>1</v>
      </c>
      <c r="G23" s="163"/>
      <c r="H23" s="163"/>
    </row>
    <row r="24" ht="24" customHeight="1" spans="1:8">
      <c r="A24" s="157">
        <v>22</v>
      </c>
      <c r="B24" s="160">
        <v>740</v>
      </c>
      <c r="C24" s="160" t="s">
        <v>634</v>
      </c>
      <c r="D24" s="160" t="s">
        <v>635</v>
      </c>
      <c r="E24" s="161" t="s">
        <v>409</v>
      </c>
      <c r="F24" s="162">
        <v>1</v>
      </c>
      <c r="G24" s="163"/>
      <c r="H24" s="163"/>
    </row>
    <row r="25" ht="24" customHeight="1" spans="1:8">
      <c r="A25" s="157">
        <v>23</v>
      </c>
      <c r="B25" s="160" t="s">
        <v>636</v>
      </c>
      <c r="C25" s="160" t="s">
        <v>637</v>
      </c>
      <c r="D25" s="160" t="s">
        <v>638</v>
      </c>
      <c r="E25" s="161" t="s">
        <v>639</v>
      </c>
      <c r="F25" s="162" t="s">
        <v>106</v>
      </c>
      <c r="G25" s="163"/>
      <c r="H25" s="163"/>
    </row>
    <row r="26" ht="24" customHeight="1" spans="1:8">
      <c r="A26" s="157">
        <v>24</v>
      </c>
      <c r="B26" s="160" t="s">
        <v>640</v>
      </c>
      <c r="C26" s="160" t="s">
        <v>641</v>
      </c>
      <c r="D26" s="160" t="s">
        <v>642</v>
      </c>
      <c r="E26" s="161" t="s">
        <v>643</v>
      </c>
      <c r="F26" s="162" t="s">
        <v>106</v>
      </c>
      <c r="G26" s="163"/>
      <c r="H26" s="163"/>
    </row>
    <row r="27" ht="24" customHeight="1" spans="1:8">
      <c r="A27" s="157">
        <v>25</v>
      </c>
      <c r="B27" s="160" t="s">
        <v>644</v>
      </c>
      <c r="C27" s="160">
        <v>-601400</v>
      </c>
      <c r="D27" s="160" t="s">
        <v>645</v>
      </c>
      <c r="E27" s="161" t="s">
        <v>646</v>
      </c>
      <c r="F27" s="162" t="s">
        <v>647</v>
      </c>
      <c r="G27" s="163"/>
      <c r="H27" s="163"/>
    </row>
    <row r="28" ht="24" customHeight="1" spans="1:8">
      <c r="A28" s="157">
        <v>26</v>
      </c>
      <c r="B28" s="160" t="s">
        <v>648</v>
      </c>
      <c r="C28" s="160" t="s">
        <v>649</v>
      </c>
      <c r="D28" s="160" t="s">
        <v>207</v>
      </c>
      <c r="E28" s="161" t="s">
        <v>650</v>
      </c>
      <c r="F28" s="162" t="s">
        <v>647</v>
      </c>
      <c r="G28" s="163"/>
      <c r="H28" s="163"/>
    </row>
    <row r="29" ht="24" customHeight="1" spans="1:8">
      <c r="A29" s="157">
        <v>27</v>
      </c>
      <c r="B29" s="160" t="s">
        <v>651</v>
      </c>
      <c r="C29" s="160">
        <v>-622400</v>
      </c>
      <c r="D29" s="160" t="s">
        <v>652</v>
      </c>
      <c r="E29" s="161" t="s">
        <v>653</v>
      </c>
      <c r="F29" s="162" t="s">
        <v>654</v>
      </c>
      <c r="G29" s="163"/>
      <c r="H29" s="163"/>
    </row>
    <row r="30" ht="24" customHeight="1" spans="1:8">
      <c r="A30" s="157">
        <v>28</v>
      </c>
      <c r="B30" s="160" t="s">
        <v>655</v>
      </c>
      <c r="C30" s="160" t="s">
        <v>656</v>
      </c>
      <c r="D30" s="160" t="s">
        <v>657</v>
      </c>
      <c r="E30" s="161" t="s">
        <v>658</v>
      </c>
      <c r="F30" s="162" t="s">
        <v>654</v>
      </c>
      <c r="G30" s="163"/>
      <c r="H30" s="163"/>
    </row>
    <row r="31" ht="24" customHeight="1" spans="1:8">
      <c r="A31" s="157">
        <v>29</v>
      </c>
      <c r="B31" s="160" t="s">
        <v>659</v>
      </c>
      <c r="C31" s="160" t="s">
        <v>660</v>
      </c>
      <c r="D31" s="160" t="s">
        <v>661</v>
      </c>
      <c r="E31" s="161" t="s">
        <v>662</v>
      </c>
      <c r="F31" s="162" t="s">
        <v>647</v>
      </c>
      <c r="G31" s="163"/>
      <c r="H31" s="163"/>
    </row>
    <row r="32" ht="24" customHeight="1" spans="1:8">
      <c r="A32" s="157">
        <v>30</v>
      </c>
      <c r="B32" s="167" t="s">
        <v>102</v>
      </c>
      <c r="C32" s="167" t="s">
        <v>103</v>
      </c>
      <c r="D32" s="160" t="s">
        <v>104</v>
      </c>
      <c r="E32" s="161" t="s">
        <v>105</v>
      </c>
      <c r="F32" s="162" t="s">
        <v>106</v>
      </c>
      <c r="G32" s="163"/>
      <c r="H32" s="163"/>
    </row>
    <row r="33" ht="24" customHeight="1" spans="1:8">
      <c r="A33" s="157">
        <v>31</v>
      </c>
      <c r="B33" s="160">
        <v>1</v>
      </c>
      <c r="C33" s="160" t="s">
        <v>584</v>
      </c>
      <c r="D33" s="160" t="s">
        <v>585</v>
      </c>
      <c r="E33" s="161" t="s">
        <v>586</v>
      </c>
      <c r="F33" s="162">
        <v>1</v>
      </c>
      <c r="G33" s="163"/>
      <c r="H33" s="163"/>
    </row>
    <row r="34" ht="24" customHeight="1" spans="1:8">
      <c r="A34" s="157">
        <v>32</v>
      </c>
      <c r="B34" s="160">
        <v>301</v>
      </c>
      <c r="C34" s="160" t="s">
        <v>663</v>
      </c>
      <c r="D34" s="160" t="s">
        <v>664</v>
      </c>
      <c r="E34" s="161" t="s">
        <v>665</v>
      </c>
      <c r="F34" s="162">
        <v>1</v>
      </c>
      <c r="G34" s="163"/>
      <c r="H34" s="163"/>
    </row>
    <row r="35" ht="24" customHeight="1" spans="1:8">
      <c r="A35" s="157">
        <v>33</v>
      </c>
      <c r="B35" s="160">
        <v>199</v>
      </c>
      <c r="C35" s="160" t="s">
        <v>666</v>
      </c>
      <c r="D35" s="160" t="s">
        <v>667</v>
      </c>
      <c r="E35" s="161" t="s">
        <v>668</v>
      </c>
      <c r="F35" s="162">
        <v>1</v>
      </c>
      <c r="G35" s="163"/>
      <c r="H35" s="163"/>
    </row>
    <row r="36" spans="1:8">
      <c r="A36" s="113" t="s">
        <v>107</v>
      </c>
      <c r="B36" s="114"/>
      <c r="C36" s="114"/>
      <c r="D36" s="114"/>
      <c r="E36" s="114"/>
      <c r="F36" s="114"/>
      <c r="G36" s="115"/>
      <c r="H36" s="116"/>
    </row>
    <row r="37" spans="1:8">
      <c r="A37" s="113" t="s">
        <v>108</v>
      </c>
      <c r="B37" s="114"/>
      <c r="C37" s="114"/>
      <c r="D37" s="114"/>
      <c r="E37" s="114"/>
      <c r="F37" s="114"/>
      <c r="G37" s="115"/>
      <c r="H37" s="116"/>
    </row>
    <row r="38" spans="1:8">
      <c r="A38" s="113" t="s">
        <v>109</v>
      </c>
      <c r="B38" s="114"/>
      <c r="C38" s="114"/>
      <c r="D38" s="114"/>
      <c r="E38" s="114"/>
      <c r="F38" s="114"/>
      <c r="G38" s="115"/>
      <c r="H38" s="116"/>
    </row>
  </sheetData>
  <mergeCells count="4">
    <mergeCell ref="A1:H1"/>
    <mergeCell ref="A36:G36"/>
    <mergeCell ref="A37:G37"/>
    <mergeCell ref="A38:G3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H70"/>
  <sheetViews>
    <sheetView topLeftCell="A58" workbookViewId="0">
      <selection activeCell="A69" sqref="A69:F69"/>
    </sheetView>
  </sheetViews>
  <sheetFormatPr defaultColWidth="8.66666666666667" defaultRowHeight="13.5" outlineLevelCol="7"/>
  <cols>
    <col min="1" max="2" width="8.66666666666667" style="64"/>
    <col min="3" max="3" width="11" style="64" customWidth="1"/>
    <col min="4" max="4" width="13.5833333333333" style="64" customWidth="1"/>
    <col min="5" max="5" width="40.75" style="65" customWidth="1"/>
    <col min="6" max="6" width="13.6666666666667" style="64" customWidth="1"/>
    <col min="7" max="7" width="17.75" style="64" customWidth="1"/>
    <col min="8" max="8" width="22.25" style="64" customWidth="1"/>
    <col min="9" max="16384" width="8.66666666666667" style="64"/>
  </cols>
  <sheetData>
    <row r="1" s="64" customFormat="1" ht="20.25" spans="1:8">
      <c r="A1" s="1" t="s">
        <v>669</v>
      </c>
      <c r="B1" s="2"/>
      <c r="C1" s="2"/>
      <c r="D1" s="3"/>
      <c r="E1" s="3"/>
      <c r="F1" s="2"/>
      <c r="G1" s="2"/>
      <c r="H1" s="1"/>
    </row>
    <row r="2" s="64" customFormat="1" spans="1:8">
      <c r="A2" s="134" t="s">
        <v>1</v>
      </c>
      <c r="B2" s="135" t="s">
        <v>2</v>
      </c>
      <c r="C2" s="136" t="s">
        <v>3</v>
      </c>
      <c r="D2" s="136" t="s">
        <v>4</v>
      </c>
      <c r="E2" s="137" t="s">
        <v>5</v>
      </c>
      <c r="F2" s="136" t="s">
        <v>6</v>
      </c>
      <c r="G2" s="5" t="s">
        <v>7</v>
      </c>
      <c r="H2" s="5" t="s">
        <v>8</v>
      </c>
    </row>
    <row r="3" s="64" customFormat="1" spans="1:8">
      <c r="A3" s="138">
        <v>1</v>
      </c>
      <c r="B3" s="139">
        <v>10</v>
      </c>
      <c r="C3" s="140">
        <v>2881950</v>
      </c>
      <c r="D3" s="140" t="s">
        <v>9</v>
      </c>
      <c r="E3" s="141" t="s">
        <v>544</v>
      </c>
      <c r="F3" s="138" t="str">
        <f>"1"</f>
        <v>1</v>
      </c>
      <c r="G3" s="142"/>
      <c r="H3" s="143"/>
    </row>
    <row r="4" s="64" customFormat="1" spans="1:8">
      <c r="A4" s="138">
        <v>2</v>
      </c>
      <c r="B4" s="144">
        <v>11</v>
      </c>
      <c r="C4" s="136">
        <v>101281</v>
      </c>
      <c r="D4" s="136" t="s">
        <v>11</v>
      </c>
      <c r="E4" s="141" t="s">
        <v>430</v>
      </c>
      <c r="F4" s="138" t="str">
        <f>"8"</f>
        <v>8</v>
      </c>
      <c r="G4" s="142"/>
      <c r="H4" s="143"/>
    </row>
    <row r="5" s="64" customFormat="1" spans="1:8">
      <c r="A5" s="138">
        <v>3</v>
      </c>
      <c r="B5" s="144">
        <v>13</v>
      </c>
      <c r="C5" s="136">
        <v>8064482</v>
      </c>
      <c r="D5" s="136" t="s">
        <v>112</v>
      </c>
      <c r="E5" s="141" t="s">
        <v>194</v>
      </c>
      <c r="F5" s="138" t="str">
        <f t="shared" ref="F5:F9" si="0">"2"</f>
        <v>2</v>
      </c>
      <c r="G5" s="142"/>
      <c r="H5" s="143"/>
    </row>
    <row r="6" s="64" customFormat="1" spans="1:8">
      <c r="A6" s="138">
        <v>4</v>
      </c>
      <c r="B6" s="144">
        <v>15</v>
      </c>
      <c r="C6" s="136">
        <v>2875276</v>
      </c>
      <c r="D6" s="136" t="s">
        <v>9</v>
      </c>
      <c r="E6" s="141" t="s">
        <v>545</v>
      </c>
      <c r="F6" s="138" t="str">
        <f>"1"</f>
        <v>1</v>
      </c>
      <c r="G6" s="142"/>
      <c r="H6" s="143"/>
    </row>
    <row r="7" s="64" customFormat="1" spans="1:8">
      <c r="A7" s="138">
        <v>5</v>
      </c>
      <c r="B7" s="144">
        <v>16</v>
      </c>
      <c r="C7" s="136">
        <v>101281</v>
      </c>
      <c r="D7" s="136" t="s">
        <v>11</v>
      </c>
      <c r="E7" s="141" t="s">
        <v>430</v>
      </c>
      <c r="F7" s="138" t="str">
        <f>"8"</f>
        <v>8</v>
      </c>
      <c r="G7" s="142"/>
      <c r="H7" s="143"/>
    </row>
    <row r="8" s="64" customFormat="1" spans="1:8">
      <c r="A8" s="138">
        <v>6</v>
      </c>
      <c r="B8" s="144">
        <v>17</v>
      </c>
      <c r="C8" s="136">
        <v>8064482</v>
      </c>
      <c r="D8" s="136" t="s">
        <v>112</v>
      </c>
      <c r="E8" s="141" t="s">
        <v>194</v>
      </c>
      <c r="F8" s="138" t="str">
        <f t="shared" si="0"/>
        <v>2</v>
      </c>
      <c r="G8" s="142"/>
      <c r="H8" s="143"/>
    </row>
    <row r="9" s="64" customFormat="1" spans="1:8">
      <c r="A9" s="138">
        <v>7</v>
      </c>
      <c r="B9" s="144">
        <v>25</v>
      </c>
      <c r="C9" s="136">
        <v>2876760</v>
      </c>
      <c r="D9" s="136" t="s">
        <v>143</v>
      </c>
      <c r="E9" s="141" t="s">
        <v>546</v>
      </c>
      <c r="F9" s="138" t="str">
        <f t="shared" si="0"/>
        <v>2</v>
      </c>
      <c r="G9" s="142"/>
      <c r="H9" s="143"/>
    </row>
    <row r="10" s="64" customFormat="1" spans="1:8">
      <c r="A10" s="138">
        <v>8</v>
      </c>
      <c r="B10" s="144">
        <v>26</v>
      </c>
      <c r="C10" s="136">
        <v>101230</v>
      </c>
      <c r="D10" s="136" t="s">
        <v>20</v>
      </c>
      <c r="E10" s="141" t="s">
        <v>12</v>
      </c>
      <c r="F10" s="138" t="str">
        <f>"20"</f>
        <v>20</v>
      </c>
      <c r="G10" s="142"/>
      <c r="H10" s="143"/>
    </row>
    <row r="11" s="64" customFormat="1" spans="1:8">
      <c r="A11" s="138">
        <v>9</v>
      </c>
      <c r="B11" s="144">
        <v>29</v>
      </c>
      <c r="C11" s="136">
        <v>8064482</v>
      </c>
      <c r="D11" s="136" t="s">
        <v>112</v>
      </c>
      <c r="E11" s="141" t="s">
        <v>194</v>
      </c>
      <c r="F11" s="138" t="str">
        <f>"4"</f>
        <v>4</v>
      </c>
      <c r="G11" s="142"/>
      <c r="H11" s="143"/>
    </row>
    <row r="12" s="64" customFormat="1" ht="22.5" spans="1:8">
      <c r="A12" s="138">
        <v>10</v>
      </c>
      <c r="B12" s="144">
        <v>40</v>
      </c>
      <c r="C12" s="136">
        <v>2882051</v>
      </c>
      <c r="D12" s="136" t="s">
        <v>22</v>
      </c>
      <c r="E12" s="141" t="s">
        <v>547</v>
      </c>
      <c r="F12" s="138" t="str">
        <f t="shared" ref="F12:F15" si="1">"1"</f>
        <v>1</v>
      </c>
      <c r="G12" s="142"/>
      <c r="H12" s="143"/>
    </row>
    <row r="13" s="64" customFormat="1" spans="1:8">
      <c r="A13" s="138">
        <v>11</v>
      </c>
      <c r="B13" s="144">
        <v>41</v>
      </c>
      <c r="C13" s="145">
        <v>101230</v>
      </c>
      <c r="D13" s="136" t="s">
        <v>20</v>
      </c>
      <c r="E13" s="141" t="s">
        <v>12</v>
      </c>
      <c r="F13" s="138" t="str">
        <f>"6"</f>
        <v>6</v>
      </c>
      <c r="G13" s="142"/>
      <c r="H13" s="143"/>
    </row>
    <row r="14" s="64" customFormat="1" spans="1:8">
      <c r="A14" s="138">
        <v>12</v>
      </c>
      <c r="B14" s="144">
        <v>43</v>
      </c>
      <c r="C14" s="145">
        <v>8064482</v>
      </c>
      <c r="D14" s="136" t="s">
        <v>112</v>
      </c>
      <c r="E14" s="141" t="s">
        <v>194</v>
      </c>
      <c r="F14" s="138" t="str">
        <f t="shared" si="1"/>
        <v>1</v>
      </c>
      <c r="G14" s="142"/>
      <c r="H14" s="143"/>
    </row>
    <row r="15" s="64" customFormat="1" spans="1:8">
      <c r="A15" s="138">
        <v>13</v>
      </c>
      <c r="B15" s="144">
        <v>70</v>
      </c>
      <c r="C15" s="136" t="s">
        <v>548</v>
      </c>
      <c r="D15" s="145" t="s">
        <v>25</v>
      </c>
      <c r="E15" s="141" t="s">
        <v>549</v>
      </c>
      <c r="F15" s="138" t="str">
        <f t="shared" si="1"/>
        <v>1</v>
      </c>
      <c r="G15" s="142"/>
      <c r="H15" s="143"/>
    </row>
    <row r="16" s="64" customFormat="1" spans="1:8">
      <c r="A16" s="138">
        <v>14</v>
      </c>
      <c r="B16" s="144">
        <v>71</v>
      </c>
      <c r="C16" s="145">
        <v>101222</v>
      </c>
      <c r="D16" s="136" t="s">
        <v>20</v>
      </c>
      <c r="E16" s="141" t="s">
        <v>436</v>
      </c>
      <c r="F16" s="138" t="str">
        <f>"14"</f>
        <v>14</v>
      </c>
      <c r="G16" s="142"/>
      <c r="H16" s="143"/>
    </row>
    <row r="17" s="64" customFormat="1" spans="1:8">
      <c r="A17" s="138">
        <v>15</v>
      </c>
      <c r="B17" s="144">
        <v>73</v>
      </c>
      <c r="C17" s="145">
        <v>8065209</v>
      </c>
      <c r="D17" s="136" t="s">
        <v>112</v>
      </c>
      <c r="E17" s="141" t="s">
        <v>30</v>
      </c>
      <c r="F17" s="138" t="str">
        <f>"2"</f>
        <v>2</v>
      </c>
      <c r="G17" s="142"/>
      <c r="H17" s="143"/>
    </row>
    <row r="18" s="64" customFormat="1" spans="1:8">
      <c r="A18" s="138">
        <v>16</v>
      </c>
      <c r="B18" s="144">
        <v>80</v>
      </c>
      <c r="C18" s="145">
        <v>2874261</v>
      </c>
      <c r="D18" s="145" t="s">
        <v>31</v>
      </c>
      <c r="E18" s="141" t="s">
        <v>550</v>
      </c>
      <c r="F18" s="138" t="str">
        <f t="shared" ref="F18:F23" si="2">"1"</f>
        <v>1</v>
      </c>
      <c r="G18" s="142"/>
      <c r="H18" s="143"/>
    </row>
    <row r="19" s="64" customFormat="1" spans="1:8">
      <c r="A19" s="138">
        <v>17</v>
      </c>
      <c r="B19" s="144">
        <v>81</v>
      </c>
      <c r="C19" s="145">
        <v>101281</v>
      </c>
      <c r="D19" s="145" t="s">
        <v>20</v>
      </c>
      <c r="E19" s="141" t="s">
        <v>430</v>
      </c>
      <c r="F19" s="138" t="str">
        <f>"8"</f>
        <v>8</v>
      </c>
      <c r="G19" s="142"/>
      <c r="H19" s="143"/>
    </row>
    <row r="20" s="64" customFormat="1" spans="1:8">
      <c r="A20" s="138">
        <v>18</v>
      </c>
      <c r="B20" s="144">
        <v>87</v>
      </c>
      <c r="C20" s="145">
        <v>8062978</v>
      </c>
      <c r="D20" s="145" t="s">
        <v>34</v>
      </c>
      <c r="E20" s="141" t="s">
        <v>551</v>
      </c>
      <c r="F20" s="138" t="str">
        <f t="shared" si="2"/>
        <v>1</v>
      </c>
      <c r="G20" s="142"/>
      <c r="H20" s="143"/>
    </row>
    <row r="21" s="64" customFormat="1" spans="1:8">
      <c r="A21" s="138">
        <v>19</v>
      </c>
      <c r="B21" s="144">
        <v>88</v>
      </c>
      <c r="C21" s="136">
        <v>8062986</v>
      </c>
      <c r="D21" s="145" t="s">
        <v>34</v>
      </c>
      <c r="E21" s="141" t="s">
        <v>552</v>
      </c>
      <c r="F21" s="138" t="str">
        <f t="shared" si="2"/>
        <v>1</v>
      </c>
      <c r="G21" s="142"/>
      <c r="H21" s="143"/>
    </row>
    <row r="22" s="64" customFormat="1" spans="1:8">
      <c r="A22" s="138">
        <v>20</v>
      </c>
      <c r="B22" s="144">
        <v>89</v>
      </c>
      <c r="C22" s="136">
        <v>8062994</v>
      </c>
      <c r="D22" s="145" t="s">
        <v>34</v>
      </c>
      <c r="E22" s="141" t="s">
        <v>553</v>
      </c>
      <c r="F22" s="138" t="str">
        <f t="shared" si="2"/>
        <v>1</v>
      </c>
      <c r="G22" s="142"/>
      <c r="H22" s="143"/>
    </row>
    <row r="23" s="64" customFormat="1" spans="1:8">
      <c r="A23" s="138">
        <v>21</v>
      </c>
      <c r="B23" s="144">
        <v>100</v>
      </c>
      <c r="C23" s="136">
        <v>2873516</v>
      </c>
      <c r="D23" s="145" t="s">
        <v>119</v>
      </c>
      <c r="E23" s="141" t="s">
        <v>554</v>
      </c>
      <c r="F23" s="138" t="str">
        <f t="shared" si="2"/>
        <v>1</v>
      </c>
      <c r="G23" s="142"/>
      <c r="H23" s="143"/>
    </row>
    <row r="24" s="64" customFormat="1" spans="1:8">
      <c r="A24" s="138">
        <v>22</v>
      </c>
      <c r="B24" s="144">
        <v>110</v>
      </c>
      <c r="C24" s="6">
        <v>19053622</v>
      </c>
      <c r="D24" s="6" t="s">
        <v>40</v>
      </c>
      <c r="E24" s="141" t="s">
        <v>555</v>
      </c>
      <c r="F24" s="138" t="str">
        <f>"2"</f>
        <v>2</v>
      </c>
      <c r="G24" s="142"/>
      <c r="H24" s="143"/>
    </row>
    <row r="25" s="64" customFormat="1" spans="1:8">
      <c r="A25" s="138">
        <v>23</v>
      </c>
      <c r="B25" s="144">
        <v>130</v>
      </c>
      <c r="C25" s="136">
        <v>8061149</v>
      </c>
      <c r="D25" s="145" t="s">
        <v>42</v>
      </c>
      <c r="E25" s="141" t="s">
        <v>556</v>
      </c>
      <c r="F25" s="138" t="str">
        <f t="shared" ref="F25:F29" si="3">"1"</f>
        <v>1</v>
      </c>
      <c r="G25" s="142"/>
      <c r="H25" s="143"/>
    </row>
    <row r="26" s="64" customFormat="1" spans="1:8">
      <c r="A26" s="138">
        <v>24</v>
      </c>
      <c r="B26" s="144">
        <v>131</v>
      </c>
      <c r="C26" s="136">
        <v>8061181</v>
      </c>
      <c r="D26" s="145" t="s">
        <v>42</v>
      </c>
      <c r="E26" s="141" t="s">
        <v>557</v>
      </c>
      <c r="F26" s="138" t="str">
        <f t="shared" si="3"/>
        <v>1</v>
      </c>
      <c r="G26" s="142"/>
      <c r="H26" s="143"/>
    </row>
    <row r="27" s="64" customFormat="1" spans="1:8">
      <c r="A27" s="138">
        <v>25</v>
      </c>
      <c r="B27" s="144">
        <v>180</v>
      </c>
      <c r="C27" s="136">
        <v>175226</v>
      </c>
      <c r="D27" s="145" t="s">
        <v>121</v>
      </c>
      <c r="E27" s="141" t="s">
        <v>558</v>
      </c>
      <c r="F27" s="138" t="str">
        <f t="shared" si="3"/>
        <v>1</v>
      </c>
      <c r="G27" s="142"/>
      <c r="H27" s="143"/>
    </row>
    <row r="28" s="64" customFormat="1" spans="1:8">
      <c r="A28" s="138">
        <v>26</v>
      </c>
      <c r="B28" s="144">
        <v>193</v>
      </c>
      <c r="C28" s="136">
        <v>8063591</v>
      </c>
      <c r="D28" s="136" t="s">
        <v>38</v>
      </c>
      <c r="E28" s="141" t="s">
        <v>559</v>
      </c>
      <c r="F28" s="138" t="str">
        <f t="shared" si="3"/>
        <v>1</v>
      </c>
      <c r="G28" s="142"/>
      <c r="H28" s="143"/>
    </row>
    <row r="29" s="64" customFormat="1" spans="1:8">
      <c r="A29" s="138">
        <v>27</v>
      </c>
      <c r="B29" s="144">
        <v>194</v>
      </c>
      <c r="C29" s="136">
        <v>8063605</v>
      </c>
      <c r="D29" s="145" t="s">
        <v>34</v>
      </c>
      <c r="E29" s="141" t="s">
        <v>560</v>
      </c>
      <c r="F29" s="138" t="str">
        <f t="shared" si="3"/>
        <v>1</v>
      </c>
      <c r="G29" s="142"/>
      <c r="H29" s="143"/>
    </row>
    <row r="30" s="64" customFormat="1" spans="1:8">
      <c r="A30" s="138">
        <v>28</v>
      </c>
      <c r="B30" s="144">
        <v>195</v>
      </c>
      <c r="C30" s="136">
        <v>8063613</v>
      </c>
      <c r="D30" s="145" t="s">
        <v>34</v>
      </c>
      <c r="E30" s="141" t="s">
        <v>561</v>
      </c>
      <c r="F30" s="138" t="str">
        <f>"2"</f>
        <v>2</v>
      </c>
      <c r="G30" s="142"/>
      <c r="H30" s="143"/>
    </row>
    <row r="31" s="64" customFormat="1" ht="22.5" spans="1:8">
      <c r="A31" s="138">
        <v>29</v>
      </c>
      <c r="B31" s="144">
        <v>199</v>
      </c>
      <c r="C31" s="136">
        <v>90522</v>
      </c>
      <c r="D31" s="136" t="s">
        <v>52</v>
      </c>
      <c r="E31" s="141" t="s">
        <v>562</v>
      </c>
      <c r="F31" s="138" t="str">
        <f t="shared" ref="F31:F38" si="4">"1"</f>
        <v>1</v>
      </c>
      <c r="G31" s="142"/>
      <c r="H31" s="143"/>
    </row>
    <row r="32" s="64" customFormat="1" ht="22.5" spans="1:8">
      <c r="A32" s="138">
        <v>30</v>
      </c>
      <c r="B32" s="144">
        <v>201</v>
      </c>
      <c r="C32" s="136">
        <v>92444</v>
      </c>
      <c r="D32" s="136" t="s">
        <v>55</v>
      </c>
      <c r="E32" s="141" t="s">
        <v>563</v>
      </c>
      <c r="F32" s="138" t="str">
        <f t="shared" si="4"/>
        <v>1</v>
      </c>
      <c r="G32" s="142"/>
      <c r="H32" s="143"/>
    </row>
    <row r="33" s="64" customFormat="1" spans="1:8">
      <c r="A33" s="138">
        <v>31</v>
      </c>
      <c r="B33" s="144">
        <v>210</v>
      </c>
      <c r="C33" s="136">
        <v>121282</v>
      </c>
      <c r="D33" s="136" t="s">
        <v>40</v>
      </c>
      <c r="E33" s="141" t="s">
        <v>564</v>
      </c>
      <c r="F33" s="138" t="str">
        <f>"2"</f>
        <v>2</v>
      </c>
      <c r="G33" s="142"/>
      <c r="H33" s="143"/>
    </row>
    <row r="34" s="64" customFormat="1" spans="1:8">
      <c r="A34" s="138">
        <v>32</v>
      </c>
      <c r="B34" s="144">
        <v>231</v>
      </c>
      <c r="C34" s="136">
        <v>8061025</v>
      </c>
      <c r="D34" s="136" t="s">
        <v>42</v>
      </c>
      <c r="E34" s="141" t="s">
        <v>565</v>
      </c>
      <c r="F34" s="138" t="str">
        <f t="shared" si="4"/>
        <v>1</v>
      </c>
      <c r="G34" s="142"/>
      <c r="H34" s="143"/>
    </row>
    <row r="35" s="64" customFormat="1" spans="1:8">
      <c r="A35" s="138">
        <v>33</v>
      </c>
      <c r="B35" s="144">
        <v>242</v>
      </c>
      <c r="C35" s="136">
        <v>2869748</v>
      </c>
      <c r="D35" s="136" t="s">
        <v>61</v>
      </c>
      <c r="E35" s="141" t="s">
        <v>566</v>
      </c>
      <c r="F35" s="138" t="str">
        <f t="shared" si="4"/>
        <v>1</v>
      </c>
      <c r="G35" s="142"/>
      <c r="H35" s="143"/>
    </row>
    <row r="36" s="64" customFormat="1" spans="1:8">
      <c r="A36" s="138">
        <v>34</v>
      </c>
      <c r="B36" s="144">
        <v>243</v>
      </c>
      <c r="C36" s="136">
        <v>2869756</v>
      </c>
      <c r="D36" s="136" t="s">
        <v>61</v>
      </c>
      <c r="E36" s="141" t="s">
        <v>567</v>
      </c>
      <c r="F36" s="138" t="str">
        <f t="shared" si="4"/>
        <v>1</v>
      </c>
      <c r="G36" s="142"/>
      <c r="H36" s="143"/>
    </row>
    <row r="37" s="64" customFormat="1" spans="1:8">
      <c r="A37" s="138">
        <v>35</v>
      </c>
      <c r="B37" s="144">
        <v>293</v>
      </c>
      <c r="C37" s="136">
        <v>8063419</v>
      </c>
      <c r="D37" s="145" t="s">
        <v>34</v>
      </c>
      <c r="E37" s="141" t="s">
        <v>155</v>
      </c>
      <c r="F37" s="138" t="str">
        <f t="shared" si="4"/>
        <v>1</v>
      </c>
      <c r="G37" s="142"/>
      <c r="H37" s="143"/>
    </row>
    <row r="38" s="64" customFormat="1" spans="1:8">
      <c r="A38" s="138">
        <v>36</v>
      </c>
      <c r="B38" s="144">
        <v>294</v>
      </c>
      <c r="C38" s="136">
        <v>8063427</v>
      </c>
      <c r="D38" s="145" t="s">
        <v>34</v>
      </c>
      <c r="E38" s="141" t="s">
        <v>156</v>
      </c>
      <c r="F38" s="138" t="str">
        <f t="shared" si="4"/>
        <v>1</v>
      </c>
      <c r="G38" s="142"/>
      <c r="H38" s="143"/>
    </row>
    <row r="39" s="64" customFormat="1" spans="1:8">
      <c r="A39" s="138">
        <v>37</v>
      </c>
      <c r="B39" s="135">
        <v>295</v>
      </c>
      <c r="C39" s="136">
        <v>8063435</v>
      </c>
      <c r="D39" s="145" t="s">
        <v>34</v>
      </c>
      <c r="E39" s="141" t="s">
        <v>157</v>
      </c>
      <c r="F39" s="138" t="str">
        <f>"2"</f>
        <v>2</v>
      </c>
      <c r="G39" s="142"/>
      <c r="H39" s="143"/>
    </row>
    <row r="40" s="64" customFormat="1" ht="22.5" spans="1:8">
      <c r="A40" s="138">
        <v>38</v>
      </c>
      <c r="B40" s="135">
        <v>299</v>
      </c>
      <c r="C40" s="136" t="s">
        <v>568</v>
      </c>
      <c r="D40" s="136" t="s">
        <v>68</v>
      </c>
      <c r="E40" s="141" t="s">
        <v>569</v>
      </c>
      <c r="F40" s="138" t="str">
        <f t="shared" ref="F40:F45" si="5">"1"</f>
        <v>1</v>
      </c>
      <c r="G40" s="142"/>
      <c r="H40" s="143"/>
    </row>
    <row r="41" s="64" customFormat="1" ht="22.5" spans="1:8">
      <c r="A41" s="138">
        <v>39</v>
      </c>
      <c r="B41" s="135">
        <v>301</v>
      </c>
      <c r="C41" s="136">
        <v>94730</v>
      </c>
      <c r="D41" s="136" t="s">
        <v>70</v>
      </c>
      <c r="E41" s="141" t="s">
        <v>570</v>
      </c>
      <c r="F41" s="138" t="str">
        <f t="shared" si="5"/>
        <v>1</v>
      </c>
      <c r="G41" s="142"/>
      <c r="H41" s="143"/>
    </row>
    <row r="42" s="64" customFormat="1" spans="1:8">
      <c r="A42" s="138">
        <v>40</v>
      </c>
      <c r="B42" s="135">
        <v>310</v>
      </c>
      <c r="C42" s="136">
        <v>8061580</v>
      </c>
      <c r="D42" s="136" t="s">
        <v>72</v>
      </c>
      <c r="E42" s="141" t="s">
        <v>571</v>
      </c>
      <c r="F42" s="138" t="str">
        <f t="shared" ref="F42:F49" si="6">"2"</f>
        <v>2</v>
      </c>
      <c r="G42" s="142"/>
      <c r="H42" s="143"/>
    </row>
    <row r="43" s="64" customFormat="1" spans="1:8">
      <c r="A43" s="138">
        <v>41</v>
      </c>
      <c r="B43" s="135">
        <v>331</v>
      </c>
      <c r="C43" s="136">
        <v>8060746</v>
      </c>
      <c r="D43" s="136" t="s">
        <v>42</v>
      </c>
      <c r="E43" s="141" t="s">
        <v>572</v>
      </c>
      <c r="F43" s="138" t="str">
        <f t="shared" si="5"/>
        <v>1</v>
      </c>
      <c r="G43" s="142"/>
      <c r="H43" s="143"/>
    </row>
    <row r="44" s="64" customFormat="1" spans="1:8">
      <c r="A44" s="138">
        <v>42</v>
      </c>
      <c r="B44" s="135">
        <v>340</v>
      </c>
      <c r="C44" s="136">
        <v>2872161</v>
      </c>
      <c r="D44" s="136" t="s">
        <v>61</v>
      </c>
      <c r="E44" s="141" t="s">
        <v>573</v>
      </c>
      <c r="F44" s="138" t="str">
        <f t="shared" si="5"/>
        <v>1</v>
      </c>
      <c r="G44" s="142"/>
      <c r="H44" s="143"/>
    </row>
    <row r="45" s="64" customFormat="1" spans="1:8">
      <c r="A45" s="138">
        <v>43</v>
      </c>
      <c r="B45" s="135">
        <v>341</v>
      </c>
      <c r="C45" s="136">
        <v>2872145</v>
      </c>
      <c r="D45" s="136" t="s">
        <v>61</v>
      </c>
      <c r="E45" s="141" t="s">
        <v>574</v>
      </c>
      <c r="F45" s="138" t="str">
        <f t="shared" si="5"/>
        <v>1</v>
      </c>
      <c r="G45" s="142"/>
      <c r="H45" s="143"/>
    </row>
    <row r="46" s="64" customFormat="1" spans="1:8">
      <c r="A46" s="138">
        <v>44</v>
      </c>
      <c r="B46" s="135">
        <v>342</v>
      </c>
      <c r="C46" s="136">
        <v>2869489</v>
      </c>
      <c r="D46" s="136" t="s">
        <v>61</v>
      </c>
      <c r="E46" s="141" t="s">
        <v>575</v>
      </c>
      <c r="F46" s="138" t="str">
        <f t="shared" si="6"/>
        <v>2</v>
      </c>
      <c r="G46" s="142"/>
      <c r="H46" s="143"/>
    </row>
    <row r="47" s="64" customFormat="1" spans="1:8">
      <c r="A47" s="138">
        <v>45</v>
      </c>
      <c r="B47" s="135">
        <v>393</v>
      </c>
      <c r="C47" s="136">
        <v>8063281</v>
      </c>
      <c r="D47" s="145" t="s">
        <v>34</v>
      </c>
      <c r="E47" s="141" t="s">
        <v>260</v>
      </c>
      <c r="F47" s="138" t="str">
        <f t="shared" si="6"/>
        <v>2</v>
      </c>
      <c r="G47" s="142"/>
      <c r="H47" s="143"/>
    </row>
    <row r="48" s="64" customFormat="1" spans="1:8">
      <c r="A48" s="138">
        <v>46</v>
      </c>
      <c r="B48" s="135">
        <v>394</v>
      </c>
      <c r="C48" s="136">
        <v>8063303</v>
      </c>
      <c r="D48" s="145" t="s">
        <v>34</v>
      </c>
      <c r="E48" s="141" t="s">
        <v>261</v>
      </c>
      <c r="F48" s="138" t="str">
        <f t="shared" si="6"/>
        <v>2</v>
      </c>
      <c r="G48" s="142"/>
      <c r="H48" s="143"/>
    </row>
    <row r="49" s="64" customFormat="1" spans="1:8">
      <c r="A49" s="138">
        <v>47</v>
      </c>
      <c r="B49" s="135">
        <v>395</v>
      </c>
      <c r="C49" s="136">
        <v>8063311</v>
      </c>
      <c r="D49" s="145" t="s">
        <v>34</v>
      </c>
      <c r="E49" s="141" t="s">
        <v>262</v>
      </c>
      <c r="F49" s="138" t="str">
        <f t="shared" si="6"/>
        <v>2</v>
      </c>
      <c r="G49" s="142"/>
      <c r="H49" s="143"/>
    </row>
    <row r="50" s="64" customFormat="1" spans="1:8">
      <c r="A50" s="138">
        <v>48</v>
      </c>
      <c r="B50" s="135">
        <v>399</v>
      </c>
      <c r="C50" s="136">
        <v>17239443</v>
      </c>
      <c r="D50" s="136" t="s">
        <v>82</v>
      </c>
      <c r="E50" s="141" t="s">
        <v>576</v>
      </c>
      <c r="F50" s="138" t="str">
        <f t="shared" ref="F50:F60" si="7">"1"</f>
        <v>1</v>
      </c>
      <c r="G50" s="142"/>
      <c r="H50" s="143"/>
    </row>
    <row r="51" s="64" customFormat="1" spans="1:8">
      <c r="A51" s="138">
        <v>49</v>
      </c>
      <c r="B51" s="135">
        <v>401</v>
      </c>
      <c r="C51" s="136">
        <v>17239613</v>
      </c>
      <c r="D51" s="136" t="s">
        <v>84</v>
      </c>
      <c r="E51" s="141" t="s">
        <v>577</v>
      </c>
      <c r="F51" s="138" t="str">
        <f t="shared" si="7"/>
        <v>1</v>
      </c>
      <c r="G51" s="142"/>
      <c r="H51" s="143"/>
    </row>
    <row r="52" s="64" customFormat="1" spans="1:8">
      <c r="A52" s="138">
        <v>50</v>
      </c>
      <c r="B52" s="135">
        <v>410</v>
      </c>
      <c r="C52" s="136">
        <v>13236032</v>
      </c>
      <c r="D52" s="136" t="s">
        <v>86</v>
      </c>
      <c r="E52" s="141" t="s">
        <v>578</v>
      </c>
      <c r="F52" s="138" t="str">
        <f t="shared" si="7"/>
        <v>1</v>
      </c>
      <c r="G52" s="142"/>
      <c r="H52" s="143"/>
    </row>
    <row r="53" s="64" customFormat="1" spans="1:8">
      <c r="A53" s="138">
        <v>51</v>
      </c>
      <c r="B53" s="135">
        <v>411</v>
      </c>
      <c r="C53" s="136">
        <v>13236032</v>
      </c>
      <c r="D53" s="136" t="s">
        <v>86</v>
      </c>
      <c r="E53" s="141" t="s">
        <v>578</v>
      </c>
      <c r="F53" s="138" t="str">
        <f t="shared" si="7"/>
        <v>1</v>
      </c>
      <c r="G53" s="142"/>
      <c r="H53" s="143"/>
    </row>
    <row r="54" s="64" customFormat="1" spans="1:8">
      <c r="A54" s="138">
        <v>52</v>
      </c>
      <c r="B54" s="135">
        <v>430</v>
      </c>
      <c r="C54" s="136">
        <v>8060649</v>
      </c>
      <c r="D54" s="136" t="s">
        <v>42</v>
      </c>
      <c r="E54" s="141" t="s">
        <v>475</v>
      </c>
      <c r="F54" s="138" t="str">
        <f t="shared" si="7"/>
        <v>1</v>
      </c>
      <c r="G54" s="142"/>
      <c r="H54" s="143"/>
    </row>
    <row r="55" s="64" customFormat="1" spans="1:8">
      <c r="A55" s="138">
        <v>53</v>
      </c>
      <c r="B55" s="135">
        <v>445</v>
      </c>
      <c r="C55" s="136">
        <v>2869500</v>
      </c>
      <c r="D55" s="136" t="s">
        <v>350</v>
      </c>
      <c r="E55" s="141" t="s">
        <v>579</v>
      </c>
      <c r="F55" s="138" t="str">
        <f t="shared" si="7"/>
        <v>1</v>
      </c>
      <c r="G55" s="142"/>
      <c r="H55" s="143"/>
    </row>
    <row r="56" s="64" customFormat="1" spans="1:8">
      <c r="A56" s="138">
        <v>54</v>
      </c>
      <c r="B56" s="135">
        <v>470</v>
      </c>
      <c r="C56" s="136">
        <v>8064261</v>
      </c>
      <c r="D56" s="136" t="s">
        <v>352</v>
      </c>
      <c r="E56" s="141" t="s">
        <v>580</v>
      </c>
      <c r="F56" s="138" t="str">
        <f t="shared" si="7"/>
        <v>1</v>
      </c>
      <c r="G56" s="142"/>
      <c r="H56" s="143"/>
    </row>
    <row r="57" s="64" customFormat="1" spans="1:8">
      <c r="A57" s="138">
        <v>55</v>
      </c>
      <c r="B57" s="135">
        <v>480</v>
      </c>
      <c r="C57" s="136">
        <v>8064733</v>
      </c>
      <c r="D57" s="136" t="s">
        <v>47</v>
      </c>
      <c r="E57" s="141" t="s">
        <v>581</v>
      </c>
      <c r="F57" s="138" t="str">
        <f t="shared" si="7"/>
        <v>1</v>
      </c>
      <c r="G57" s="142"/>
      <c r="H57" s="143"/>
    </row>
    <row r="58" s="64" customFormat="1" spans="1:8">
      <c r="A58" s="138">
        <v>56</v>
      </c>
      <c r="B58" s="135">
        <v>493</v>
      </c>
      <c r="C58" s="136">
        <v>8063281</v>
      </c>
      <c r="D58" s="145" t="s">
        <v>34</v>
      </c>
      <c r="E58" s="141" t="s">
        <v>260</v>
      </c>
      <c r="F58" s="138" t="str">
        <f t="shared" si="7"/>
        <v>1</v>
      </c>
      <c r="G58" s="142"/>
      <c r="H58" s="143"/>
    </row>
    <row r="59" s="64" customFormat="1" spans="1:8">
      <c r="A59" s="138">
        <v>57</v>
      </c>
      <c r="B59" s="135">
        <v>494</v>
      </c>
      <c r="C59" s="136">
        <v>8063303</v>
      </c>
      <c r="D59" s="145" t="s">
        <v>34</v>
      </c>
      <c r="E59" s="141" t="s">
        <v>261</v>
      </c>
      <c r="F59" s="138" t="str">
        <f t="shared" si="7"/>
        <v>1</v>
      </c>
      <c r="G59" s="142"/>
      <c r="H59" s="143"/>
    </row>
    <row r="60" s="64" customFormat="1" spans="1:8">
      <c r="A60" s="138">
        <v>58</v>
      </c>
      <c r="B60" s="135">
        <v>495</v>
      </c>
      <c r="C60" s="136">
        <v>8063311</v>
      </c>
      <c r="D60" s="145" t="s">
        <v>34</v>
      </c>
      <c r="E60" s="141" t="s">
        <v>262</v>
      </c>
      <c r="F60" s="138" t="str">
        <f t="shared" si="7"/>
        <v>1</v>
      </c>
      <c r="G60" s="142"/>
      <c r="H60" s="143"/>
    </row>
    <row r="61" s="64" customFormat="1" spans="1:8">
      <c r="A61" s="138">
        <v>59</v>
      </c>
      <c r="B61" s="135">
        <v>725</v>
      </c>
      <c r="C61" s="136">
        <v>102334</v>
      </c>
      <c r="D61" s="136" t="s">
        <v>92</v>
      </c>
      <c r="E61" s="141" t="s">
        <v>480</v>
      </c>
      <c r="F61" s="138" t="str">
        <f>"2"</f>
        <v>2</v>
      </c>
      <c r="G61" s="142"/>
      <c r="H61" s="143"/>
    </row>
    <row r="62" s="64" customFormat="1" spans="1:8">
      <c r="A62" s="138">
        <v>60</v>
      </c>
      <c r="B62" s="135">
        <v>730</v>
      </c>
      <c r="C62" s="136" t="s">
        <v>582</v>
      </c>
      <c r="D62" s="136" t="s">
        <v>94</v>
      </c>
      <c r="E62" s="141" t="s">
        <v>583</v>
      </c>
      <c r="F62" s="138" t="str">
        <f t="shared" ref="F62:F64" si="8">"1"</f>
        <v>1</v>
      </c>
      <c r="G62" s="142"/>
      <c r="H62" s="143"/>
    </row>
    <row r="63" s="64" customFormat="1" spans="1:8">
      <c r="A63" s="138">
        <v>61</v>
      </c>
      <c r="B63" s="135">
        <v>731</v>
      </c>
      <c r="C63" s="136">
        <v>8064784</v>
      </c>
      <c r="D63" s="136" t="s">
        <v>96</v>
      </c>
      <c r="E63" s="141" t="s">
        <v>482</v>
      </c>
      <c r="F63" s="138" t="str">
        <f t="shared" si="8"/>
        <v>1</v>
      </c>
      <c r="G63" s="142"/>
      <c r="H63" s="143"/>
    </row>
    <row r="64" s="64" customFormat="1" spans="1:8">
      <c r="A64" s="138">
        <v>62</v>
      </c>
      <c r="B64" s="135">
        <v>740</v>
      </c>
      <c r="C64" s="136">
        <v>2874687</v>
      </c>
      <c r="D64" s="136" t="s">
        <v>98</v>
      </c>
      <c r="E64" s="141" t="s">
        <v>357</v>
      </c>
      <c r="F64" s="138" t="str">
        <f t="shared" si="8"/>
        <v>1</v>
      </c>
      <c r="G64" s="142"/>
      <c r="H64" s="143"/>
    </row>
    <row r="65" s="64" customFormat="1" spans="1:8">
      <c r="A65" s="138">
        <v>63</v>
      </c>
      <c r="B65" s="135">
        <v>750</v>
      </c>
      <c r="C65" s="136">
        <v>8065209</v>
      </c>
      <c r="D65" s="136" t="s">
        <v>112</v>
      </c>
      <c r="E65" s="141" t="s">
        <v>30</v>
      </c>
      <c r="F65" s="138" t="str">
        <f>"9"</f>
        <v>9</v>
      </c>
      <c r="G65" s="142"/>
      <c r="H65" s="143"/>
    </row>
    <row r="66" s="64" customFormat="1" ht="25" customHeight="1" spans="1:8">
      <c r="A66" s="6">
        <v>64</v>
      </c>
      <c r="B66" s="6">
        <v>1</v>
      </c>
      <c r="C66" s="6" t="s">
        <v>584</v>
      </c>
      <c r="D66" s="6" t="s">
        <v>585</v>
      </c>
      <c r="E66" s="146" t="s">
        <v>586</v>
      </c>
      <c r="F66" s="9">
        <v>1</v>
      </c>
      <c r="G66" s="147"/>
      <c r="H66" s="148"/>
    </row>
    <row r="67" s="64" customFormat="1" ht="25" customHeight="1" spans="1:8">
      <c r="A67" s="6"/>
      <c r="B67" s="149" t="s">
        <v>102</v>
      </c>
      <c r="C67" s="149" t="s">
        <v>103</v>
      </c>
      <c r="D67" s="6" t="s">
        <v>104</v>
      </c>
      <c r="E67" s="146" t="s">
        <v>105</v>
      </c>
      <c r="F67" s="9" t="s">
        <v>106</v>
      </c>
      <c r="G67" s="150"/>
      <c r="H67" s="148"/>
    </row>
    <row r="68" s="64" customFormat="1" spans="1:8">
      <c r="A68" s="151" t="s">
        <v>107</v>
      </c>
      <c r="B68" s="152"/>
      <c r="C68" s="152"/>
      <c r="D68" s="153"/>
      <c r="E68" s="153"/>
      <c r="F68" s="154"/>
      <c r="G68" s="155"/>
      <c r="H68" s="156"/>
    </row>
    <row r="69" s="64" customFormat="1" spans="1:8">
      <c r="A69" s="151" t="s">
        <v>108</v>
      </c>
      <c r="B69" s="152"/>
      <c r="C69" s="152"/>
      <c r="D69" s="153"/>
      <c r="E69" s="153"/>
      <c r="F69" s="154"/>
      <c r="G69" s="155"/>
      <c r="H69" s="156"/>
    </row>
    <row r="70" s="64" customFormat="1" spans="1:8">
      <c r="A70" s="151" t="s">
        <v>109</v>
      </c>
      <c r="B70" s="152"/>
      <c r="C70" s="152"/>
      <c r="D70" s="153"/>
      <c r="E70" s="153"/>
      <c r="F70" s="154"/>
      <c r="G70" s="155"/>
      <c r="H70" s="156"/>
    </row>
  </sheetData>
  <mergeCells count="4">
    <mergeCell ref="A1:G1"/>
    <mergeCell ref="A68:F68"/>
    <mergeCell ref="A69:F69"/>
    <mergeCell ref="A70:F7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44"/>
  <sheetViews>
    <sheetView topLeftCell="A31" workbookViewId="0">
      <selection activeCell="A43" sqref="A43:G43"/>
    </sheetView>
  </sheetViews>
  <sheetFormatPr defaultColWidth="8.66666666666667" defaultRowHeight="14.25" outlineLevelCol="7"/>
  <cols>
    <col min="1" max="3" width="8.66666666666667" style="34"/>
    <col min="4" max="4" width="18.125" style="34" customWidth="1"/>
    <col min="5" max="5" width="47.3333333333333" style="34" customWidth="1"/>
    <col min="6" max="6" width="8.66666666666667" style="34"/>
    <col min="7" max="7" width="17.625" style="34" customWidth="1"/>
    <col min="8" max="8" width="18.25" style="34" customWidth="1"/>
  </cols>
  <sheetData>
    <row r="1" ht="20.25" spans="1:8">
      <c r="A1" s="120" t="s">
        <v>670</v>
      </c>
      <c r="B1" s="120"/>
      <c r="C1" s="120"/>
      <c r="D1" s="120"/>
      <c r="E1" s="120"/>
      <c r="F1" s="120"/>
      <c r="G1" s="121"/>
      <c r="H1" s="120"/>
    </row>
    <row r="2" spans="1:8">
      <c r="A2" s="67" t="s">
        <v>1</v>
      </c>
      <c r="B2" s="106" t="s">
        <v>2</v>
      </c>
      <c r="C2" s="106" t="s">
        <v>3</v>
      </c>
      <c r="D2" s="106" t="s">
        <v>4</v>
      </c>
      <c r="E2" s="107" t="s">
        <v>588</v>
      </c>
      <c r="F2" s="106" t="s">
        <v>6</v>
      </c>
      <c r="G2" s="122" t="s">
        <v>671</v>
      </c>
      <c r="H2" s="5" t="s">
        <v>672</v>
      </c>
    </row>
    <row r="3" ht="24" customHeight="1" spans="1:8">
      <c r="A3" s="123">
        <v>1</v>
      </c>
      <c r="B3" s="124">
        <v>399</v>
      </c>
      <c r="C3" s="125" t="s">
        <v>673</v>
      </c>
      <c r="D3" s="125" t="s">
        <v>674</v>
      </c>
      <c r="E3" s="126" t="s">
        <v>675</v>
      </c>
      <c r="F3" s="124">
        <v>1</v>
      </c>
      <c r="G3" s="127"/>
      <c r="H3" s="128"/>
    </row>
    <row r="4" ht="24" customHeight="1" spans="1:8">
      <c r="A4" s="123">
        <v>2</v>
      </c>
      <c r="B4" s="124">
        <v>401</v>
      </c>
      <c r="C4" s="125" t="s">
        <v>676</v>
      </c>
      <c r="D4" s="125" t="s">
        <v>82</v>
      </c>
      <c r="E4" s="126" t="s">
        <v>677</v>
      </c>
      <c r="F4" s="124"/>
      <c r="G4" s="127"/>
      <c r="H4" s="128"/>
    </row>
    <row r="5" ht="24" customHeight="1" spans="1:8">
      <c r="A5" s="123">
        <v>3</v>
      </c>
      <c r="B5" s="124">
        <v>301</v>
      </c>
      <c r="C5" s="125" t="s">
        <v>678</v>
      </c>
      <c r="D5" s="125" t="s">
        <v>679</v>
      </c>
      <c r="E5" s="126" t="s">
        <v>680</v>
      </c>
      <c r="F5" s="124">
        <v>1</v>
      </c>
      <c r="G5" s="127"/>
      <c r="H5" s="128"/>
    </row>
    <row r="6" ht="24" customHeight="1" spans="1:8">
      <c r="A6" s="123">
        <v>4</v>
      </c>
      <c r="B6" s="124">
        <v>201</v>
      </c>
      <c r="C6" s="125" t="s">
        <v>681</v>
      </c>
      <c r="D6" s="125" t="s">
        <v>682</v>
      </c>
      <c r="E6" s="129" t="s">
        <v>683</v>
      </c>
      <c r="F6" s="124">
        <v>1</v>
      </c>
      <c r="G6" s="127"/>
      <c r="H6" s="128"/>
    </row>
    <row r="7" ht="24" customHeight="1" spans="1:8">
      <c r="A7" s="123">
        <v>5</v>
      </c>
      <c r="B7" s="124">
        <v>299</v>
      </c>
      <c r="C7" s="125" t="s">
        <v>684</v>
      </c>
      <c r="D7" s="125" t="s">
        <v>685</v>
      </c>
      <c r="E7" s="126" t="s">
        <v>686</v>
      </c>
      <c r="F7" s="124">
        <v>1</v>
      </c>
      <c r="G7" s="127"/>
      <c r="H7" s="128"/>
    </row>
    <row r="8" ht="24" customHeight="1" spans="1:8">
      <c r="A8" s="123">
        <v>6</v>
      </c>
      <c r="B8" s="124">
        <v>100</v>
      </c>
      <c r="C8" s="125" t="s">
        <v>687</v>
      </c>
      <c r="D8" s="125" t="s">
        <v>38</v>
      </c>
      <c r="E8" s="126" t="s">
        <v>688</v>
      </c>
      <c r="F8" s="124">
        <v>1</v>
      </c>
      <c r="G8" s="127"/>
      <c r="H8" s="128"/>
    </row>
    <row r="9" ht="24" customHeight="1" spans="1:8">
      <c r="A9" s="123">
        <v>7</v>
      </c>
      <c r="B9" s="124">
        <v>199</v>
      </c>
      <c r="C9" s="125" t="s">
        <v>689</v>
      </c>
      <c r="D9" s="125" t="s">
        <v>667</v>
      </c>
      <c r="E9" s="126" t="s">
        <v>690</v>
      </c>
      <c r="F9" s="124">
        <v>1</v>
      </c>
      <c r="G9" s="127"/>
      <c r="H9" s="128"/>
    </row>
    <row r="10" ht="24" customHeight="1" spans="1:8">
      <c r="A10" s="123">
        <v>8</v>
      </c>
      <c r="B10" s="124" t="s">
        <v>691</v>
      </c>
      <c r="C10" s="125" t="s">
        <v>692</v>
      </c>
      <c r="D10" s="125" t="s">
        <v>693</v>
      </c>
      <c r="E10" s="126" t="s">
        <v>694</v>
      </c>
      <c r="F10" s="124">
        <v>1</v>
      </c>
      <c r="G10" s="127"/>
      <c r="H10" s="128"/>
    </row>
    <row r="11" ht="24" customHeight="1" spans="1:8">
      <c r="A11" s="123">
        <v>9</v>
      </c>
      <c r="B11" s="124" t="s">
        <v>695</v>
      </c>
      <c r="C11" s="125" t="s">
        <v>692</v>
      </c>
      <c r="D11" s="125" t="s">
        <v>693</v>
      </c>
      <c r="E11" s="126" t="s">
        <v>694</v>
      </c>
      <c r="F11" s="124">
        <v>2</v>
      </c>
      <c r="G11" s="127"/>
      <c r="H11" s="128"/>
    </row>
    <row r="12" ht="24" customHeight="1" spans="1:8">
      <c r="A12" s="123">
        <v>10</v>
      </c>
      <c r="B12" s="124" t="s">
        <v>696</v>
      </c>
      <c r="C12" s="125">
        <v>6832315</v>
      </c>
      <c r="D12" s="125" t="s">
        <v>592</v>
      </c>
      <c r="E12" s="126" t="s">
        <v>697</v>
      </c>
      <c r="F12" s="124">
        <v>2</v>
      </c>
      <c r="G12" s="127"/>
      <c r="H12" s="128"/>
    </row>
    <row r="13" ht="24" customHeight="1" spans="1:8">
      <c r="A13" s="123">
        <v>11</v>
      </c>
      <c r="B13" s="124" t="s">
        <v>698</v>
      </c>
      <c r="C13" s="125">
        <v>6822319</v>
      </c>
      <c r="D13" s="125" t="s">
        <v>699</v>
      </c>
      <c r="E13" s="126" t="s">
        <v>700</v>
      </c>
      <c r="F13" s="124">
        <v>2</v>
      </c>
      <c r="G13" s="127"/>
      <c r="H13" s="128"/>
    </row>
    <row r="14" ht="24" customHeight="1" spans="1:8">
      <c r="A14" s="123">
        <v>12</v>
      </c>
      <c r="B14" s="124" t="s">
        <v>701</v>
      </c>
      <c r="C14" s="125">
        <v>6822228</v>
      </c>
      <c r="D14" s="125" t="s">
        <v>702</v>
      </c>
      <c r="E14" s="126" t="s">
        <v>703</v>
      </c>
      <c r="F14" s="124">
        <v>2</v>
      </c>
      <c r="G14" s="127"/>
      <c r="H14" s="128"/>
    </row>
    <row r="15" ht="24" customHeight="1" spans="1:8">
      <c r="A15" s="123">
        <v>13</v>
      </c>
      <c r="B15" s="124" t="s">
        <v>704</v>
      </c>
      <c r="C15" s="125">
        <v>580160</v>
      </c>
      <c r="D15" s="125" t="s">
        <v>705</v>
      </c>
      <c r="E15" s="126" t="s">
        <v>706</v>
      </c>
      <c r="F15" s="124">
        <v>1</v>
      </c>
      <c r="G15" s="127"/>
      <c r="H15" s="128"/>
    </row>
    <row r="16" ht="24" customHeight="1" spans="1:8">
      <c r="A16" s="123">
        <v>14</v>
      </c>
      <c r="B16" s="124" t="s">
        <v>707</v>
      </c>
      <c r="C16" s="125">
        <v>564900</v>
      </c>
      <c r="D16" s="125" t="s">
        <v>708</v>
      </c>
      <c r="E16" s="126" t="s">
        <v>709</v>
      </c>
      <c r="F16" s="124">
        <v>1</v>
      </c>
      <c r="G16" s="127"/>
      <c r="H16" s="128"/>
    </row>
    <row r="17" ht="24" customHeight="1" spans="1:8">
      <c r="A17" s="66">
        <v>15</v>
      </c>
      <c r="B17" s="108" t="s">
        <v>710</v>
      </c>
      <c r="C17" s="109" t="s">
        <v>711</v>
      </c>
      <c r="D17" s="109" t="s">
        <v>22</v>
      </c>
      <c r="E17" s="110" t="s">
        <v>712</v>
      </c>
      <c r="F17" s="108">
        <v>1</v>
      </c>
      <c r="G17" s="127"/>
      <c r="H17" s="112"/>
    </row>
    <row r="18" ht="24" customHeight="1" spans="1:8">
      <c r="A18" s="66">
        <v>16</v>
      </c>
      <c r="B18" s="108" t="s">
        <v>713</v>
      </c>
      <c r="C18" s="109" t="s">
        <v>714</v>
      </c>
      <c r="D18" s="109" t="s">
        <v>208</v>
      </c>
      <c r="E18" s="110" t="s">
        <v>715</v>
      </c>
      <c r="F18" s="108">
        <v>2</v>
      </c>
      <c r="G18" s="127"/>
      <c r="H18" s="112"/>
    </row>
    <row r="19" ht="24" customHeight="1" spans="1:8">
      <c r="A19" s="66">
        <v>17</v>
      </c>
      <c r="B19" s="108" t="s">
        <v>716</v>
      </c>
      <c r="C19" s="109" t="s">
        <v>717</v>
      </c>
      <c r="D19" s="109" t="s">
        <v>208</v>
      </c>
      <c r="E19" s="110" t="s">
        <v>718</v>
      </c>
      <c r="F19" s="108">
        <v>2</v>
      </c>
      <c r="G19" s="127"/>
      <c r="H19" s="112"/>
    </row>
    <row r="20" ht="24" customHeight="1" spans="1:8">
      <c r="A20" s="66">
        <v>18</v>
      </c>
      <c r="B20" s="108" t="s">
        <v>719</v>
      </c>
      <c r="C20" s="109" t="s">
        <v>720</v>
      </c>
      <c r="D20" s="109" t="s">
        <v>208</v>
      </c>
      <c r="E20" s="110" t="s">
        <v>721</v>
      </c>
      <c r="F20" s="108">
        <v>2</v>
      </c>
      <c r="G20" s="127"/>
      <c r="H20" s="112"/>
    </row>
    <row r="21" ht="24" customHeight="1" spans="1:8">
      <c r="A21" s="66">
        <v>19</v>
      </c>
      <c r="B21" s="108" t="s">
        <v>722</v>
      </c>
      <c r="C21" s="109" t="s">
        <v>723</v>
      </c>
      <c r="D21" s="109" t="s">
        <v>208</v>
      </c>
      <c r="E21" s="110" t="s">
        <v>724</v>
      </c>
      <c r="F21" s="108">
        <v>2</v>
      </c>
      <c r="G21" s="127"/>
      <c r="H21" s="112"/>
    </row>
    <row r="22" ht="24" customHeight="1" spans="1:8">
      <c r="A22" s="66">
        <v>20</v>
      </c>
      <c r="B22" s="108">
        <v>9</v>
      </c>
      <c r="C22" s="109">
        <v>89817257</v>
      </c>
      <c r="D22" s="109" t="s">
        <v>101</v>
      </c>
      <c r="E22" s="110" t="s">
        <v>725</v>
      </c>
      <c r="F22" s="108">
        <v>1</v>
      </c>
      <c r="G22" s="127"/>
      <c r="H22" s="112"/>
    </row>
    <row r="23" ht="24" customHeight="1" spans="1:8">
      <c r="A23" s="66">
        <v>21</v>
      </c>
      <c r="B23" s="108" t="s">
        <v>726</v>
      </c>
      <c r="C23" s="109" t="s">
        <v>727</v>
      </c>
      <c r="D23" s="109" t="s">
        <v>635</v>
      </c>
      <c r="E23" s="110" t="s">
        <v>728</v>
      </c>
      <c r="F23" s="108">
        <v>1</v>
      </c>
      <c r="G23" s="127"/>
      <c r="H23" s="112"/>
    </row>
    <row r="24" ht="24" customHeight="1" spans="1:8">
      <c r="A24" s="66">
        <v>22</v>
      </c>
      <c r="B24" s="108" t="s">
        <v>729</v>
      </c>
      <c r="C24" s="109" t="s">
        <v>730</v>
      </c>
      <c r="D24" s="109" t="s">
        <v>731</v>
      </c>
      <c r="E24" s="110" t="s">
        <v>732</v>
      </c>
      <c r="F24" s="108">
        <v>1</v>
      </c>
      <c r="G24" s="127"/>
      <c r="H24" s="112"/>
    </row>
    <row r="25" ht="24" customHeight="1" spans="1:8">
      <c r="A25" s="66">
        <v>23</v>
      </c>
      <c r="B25" s="108" t="s">
        <v>733</v>
      </c>
      <c r="C25" s="109" t="s">
        <v>734</v>
      </c>
      <c r="D25" s="109" t="s">
        <v>135</v>
      </c>
      <c r="E25" s="110" t="s">
        <v>735</v>
      </c>
      <c r="F25" s="108">
        <v>1</v>
      </c>
      <c r="G25" s="127"/>
      <c r="H25" s="112"/>
    </row>
    <row r="26" ht="24" customHeight="1" spans="1:8">
      <c r="A26" s="66">
        <v>24</v>
      </c>
      <c r="B26" s="108" t="s">
        <v>736</v>
      </c>
      <c r="C26" s="109" t="s">
        <v>737</v>
      </c>
      <c r="D26" s="109" t="s">
        <v>738</v>
      </c>
      <c r="E26" s="110" t="s">
        <v>739</v>
      </c>
      <c r="F26" s="108">
        <v>1</v>
      </c>
      <c r="G26" s="127"/>
      <c r="H26" s="112"/>
    </row>
    <row r="27" ht="24" customHeight="1" spans="1:8">
      <c r="A27" s="66">
        <v>25</v>
      </c>
      <c r="B27" s="108">
        <v>40</v>
      </c>
      <c r="C27" s="109" t="s">
        <v>740</v>
      </c>
      <c r="D27" s="109" t="s">
        <v>9</v>
      </c>
      <c r="E27" s="110" t="s">
        <v>741</v>
      </c>
      <c r="F27" s="108">
        <v>1</v>
      </c>
      <c r="G27" s="127"/>
      <c r="H27" s="112"/>
    </row>
    <row r="28" ht="24" customHeight="1" spans="1:8">
      <c r="A28" s="66">
        <v>26</v>
      </c>
      <c r="B28" s="108">
        <v>21</v>
      </c>
      <c r="C28" s="109" t="s">
        <v>742</v>
      </c>
      <c r="D28" s="109" t="s">
        <v>9</v>
      </c>
      <c r="E28" s="110" t="s">
        <v>743</v>
      </c>
      <c r="F28" s="108">
        <v>2</v>
      </c>
      <c r="G28" s="127"/>
      <c r="H28" s="112"/>
    </row>
    <row r="29" ht="24" customHeight="1" spans="1:8">
      <c r="A29" s="66">
        <v>27</v>
      </c>
      <c r="B29" s="108" t="s">
        <v>744</v>
      </c>
      <c r="C29" s="109" t="s">
        <v>745</v>
      </c>
      <c r="D29" s="109" t="s">
        <v>9</v>
      </c>
      <c r="E29" s="110" t="s">
        <v>746</v>
      </c>
      <c r="F29" s="108">
        <v>2</v>
      </c>
      <c r="G29" s="127"/>
      <c r="H29" s="112"/>
    </row>
    <row r="30" ht="24" customHeight="1" spans="1:8">
      <c r="A30" s="66">
        <v>28</v>
      </c>
      <c r="B30" s="108" t="s">
        <v>747</v>
      </c>
      <c r="C30" s="109" t="s">
        <v>748</v>
      </c>
      <c r="D30" s="109" t="s">
        <v>9</v>
      </c>
      <c r="E30" s="110" t="s">
        <v>749</v>
      </c>
      <c r="F30" s="108">
        <v>1</v>
      </c>
      <c r="G30" s="127"/>
      <c r="H30" s="112"/>
    </row>
    <row r="31" ht="24" customHeight="1" spans="1:8">
      <c r="A31" s="66">
        <v>29</v>
      </c>
      <c r="B31" s="108" t="s">
        <v>750</v>
      </c>
      <c r="C31" s="109" t="s">
        <v>751</v>
      </c>
      <c r="D31" s="109" t="s">
        <v>752</v>
      </c>
      <c r="E31" s="110" t="s">
        <v>753</v>
      </c>
      <c r="F31" s="108">
        <v>1</v>
      </c>
      <c r="G31" s="127"/>
      <c r="H31" s="112"/>
    </row>
    <row r="32" ht="24" customHeight="1" spans="1:8">
      <c r="A32" s="66">
        <v>30</v>
      </c>
      <c r="B32" s="108" t="s">
        <v>754</v>
      </c>
      <c r="C32" s="109" t="s">
        <v>755</v>
      </c>
      <c r="D32" s="109" t="s">
        <v>756</v>
      </c>
      <c r="E32" s="110" t="s">
        <v>757</v>
      </c>
      <c r="F32" s="108">
        <v>1</v>
      </c>
      <c r="G32" s="127"/>
      <c r="H32" s="112"/>
    </row>
    <row r="33" ht="24" customHeight="1" spans="1:8">
      <c r="A33" s="66">
        <v>31</v>
      </c>
      <c r="B33" s="108" t="s">
        <v>758</v>
      </c>
      <c r="C33" s="109" t="s">
        <v>759</v>
      </c>
      <c r="D33" s="109" t="s">
        <v>92</v>
      </c>
      <c r="E33" s="110" t="s">
        <v>760</v>
      </c>
      <c r="F33" s="108">
        <v>4</v>
      </c>
      <c r="G33" s="127"/>
      <c r="H33" s="112"/>
    </row>
    <row r="34" ht="24" customHeight="1" spans="1:8">
      <c r="A34" s="66">
        <v>32</v>
      </c>
      <c r="B34" s="108" t="s">
        <v>761</v>
      </c>
      <c r="C34" s="109" t="s">
        <v>762</v>
      </c>
      <c r="D34" s="109" t="s">
        <v>352</v>
      </c>
      <c r="E34" s="110" t="s">
        <v>763</v>
      </c>
      <c r="F34" s="108">
        <v>1</v>
      </c>
      <c r="G34" s="127"/>
      <c r="H34" s="112"/>
    </row>
    <row r="35" ht="24" customHeight="1" spans="1:8">
      <c r="A35" s="66">
        <v>33</v>
      </c>
      <c r="B35" s="108">
        <v>800</v>
      </c>
      <c r="C35" s="109">
        <v>84216816</v>
      </c>
      <c r="D35" s="109" t="s">
        <v>764</v>
      </c>
      <c r="E35" s="110" t="s">
        <v>765</v>
      </c>
      <c r="F35" s="108">
        <v>1</v>
      </c>
      <c r="G35" s="127"/>
      <c r="H35" s="130"/>
    </row>
    <row r="36" ht="24" customHeight="1" spans="1:8">
      <c r="A36" s="66">
        <v>34</v>
      </c>
      <c r="B36" s="108" t="s">
        <v>766</v>
      </c>
      <c r="C36" s="109" t="s">
        <v>767</v>
      </c>
      <c r="D36" s="109" t="s">
        <v>768</v>
      </c>
      <c r="E36" s="110" t="s">
        <v>769</v>
      </c>
      <c r="F36" s="108">
        <v>1</v>
      </c>
      <c r="G36" s="127"/>
      <c r="H36" s="112"/>
    </row>
    <row r="37" ht="24" customHeight="1" spans="1:8">
      <c r="A37" s="66">
        <v>35</v>
      </c>
      <c r="B37" s="108" t="s">
        <v>770</v>
      </c>
      <c r="C37" s="109" t="s">
        <v>771</v>
      </c>
      <c r="D37" s="109" t="s">
        <v>772</v>
      </c>
      <c r="E37" s="110" t="s">
        <v>773</v>
      </c>
      <c r="F37" s="108">
        <v>1</v>
      </c>
      <c r="G37" s="127"/>
      <c r="H37" s="112"/>
    </row>
    <row r="38" ht="24" customHeight="1" spans="1:8">
      <c r="A38" s="66">
        <v>36</v>
      </c>
      <c r="B38" s="108">
        <v>1031</v>
      </c>
      <c r="C38" s="109">
        <v>84259736</v>
      </c>
      <c r="D38" s="109" t="s">
        <v>774</v>
      </c>
      <c r="E38" s="110" t="s">
        <v>775</v>
      </c>
      <c r="F38" s="108">
        <v>1</v>
      </c>
      <c r="G38" s="127"/>
      <c r="H38" s="112"/>
    </row>
    <row r="39" ht="24" customHeight="1" spans="1:8">
      <c r="A39" s="66">
        <v>37</v>
      </c>
      <c r="B39" s="108" t="s">
        <v>776</v>
      </c>
      <c r="C39" s="109" t="s">
        <v>777</v>
      </c>
      <c r="D39" s="109" t="s">
        <v>778</v>
      </c>
      <c r="E39" s="110" t="s">
        <v>779</v>
      </c>
      <c r="F39" s="108">
        <v>1</v>
      </c>
      <c r="G39" s="127"/>
      <c r="H39" s="112"/>
    </row>
    <row r="40" ht="24" customHeight="1" spans="1:8">
      <c r="A40" s="66">
        <v>38</v>
      </c>
      <c r="B40" s="108" t="s">
        <v>780</v>
      </c>
      <c r="C40" s="109" t="s">
        <v>781</v>
      </c>
      <c r="D40" s="109" t="s">
        <v>782</v>
      </c>
      <c r="E40" s="110" t="s">
        <v>783</v>
      </c>
      <c r="F40" s="108">
        <v>1</v>
      </c>
      <c r="G40" s="127"/>
      <c r="H40" s="112"/>
    </row>
    <row r="41" ht="24" customHeight="1" spans="1:8">
      <c r="A41" s="74">
        <v>39</v>
      </c>
      <c r="B41" s="131" t="s">
        <v>784</v>
      </c>
      <c r="C41" s="132" t="s">
        <v>785</v>
      </c>
      <c r="D41" s="132" t="s">
        <v>782</v>
      </c>
      <c r="E41" s="133" t="s">
        <v>786</v>
      </c>
      <c r="F41" s="131">
        <v>1</v>
      </c>
      <c r="G41" s="127"/>
      <c r="H41" s="112"/>
    </row>
    <row r="42" spans="1:8">
      <c r="A42" s="113" t="s">
        <v>107</v>
      </c>
      <c r="B42" s="114"/>
      <c r="C42" s="114"/>
      <c r="D42" s="114"/>
      <c r="E42" s="114"/>
      <c r="F42" s="114"/>
      <c r="G42" s="115"/>
      <c r="H42" s="116"/>
    </row>
    <row r="43" spans="1:8">
      <c r="A43" s="113" t="s">
        <v>108</v>
      </c>
      <c r="B43" s="114"/>
      <c r="C43" s="114"/>
      <c r="D43" s="114"/>
      <c r="E43" s="114"/>
      <c r="F43" s="114"/>
      <c r="G43" s="115"/>
      <c r="H43" s="116"/>
    </row>
    <row r="44" spans="1:8">
      <c r="A44" s="113" t="s">
        <v>109</v>
      </c>
      <c r="B44" s="114"/>
      <c r="C44" s="114"/>
      <c r="D44" s="114"/>
      <c r="E44" s="114"/>
      <c r="F44" s="114"/>
      <c r="G44" s="115"/>
      <c r="H44" s="116"/>
    </row>
  </sheetData>
  <mergeCells count="7">
    <mergeCell ref="A1:H1"/>
    <mergeCell ref="A42:G42"/>
    <mergeCell ref="A43:G43"/>
    <mergeCell ref="A44:G44"/>
    <mergeCell ref="F3:F4"/>
    <mergeCell ref="G3:G4"/>
    <mergeCell ref="H3:H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46"/>
  <sheetViews>
    <sheetView topLeftCell="A28" workbookViewId="0">
      <selection activeCell="A39" sqref="A39:G39"/>
    </sheetView>
  </sheetViews>
  <sheetFormatPr defaultColWidth="8.66666666666667" defaultRowHeight="14.25" outlineLevelCol="7"/>
  <cols>
    <col min="5" max="5" width="49.125" customWidth="1"/>
    <col min="6" max="6" width="6.125" customWidth="1"/>
    <col min="7" max="7" width="19.875" customWidth="1"/>
    <col min="8" max="8" width="20.125" style="34" customWidth="1"/>
  </cols>
  <sheetData>
    <row r="1" ht="20.25" spans="1:8">
      <c r="A1" s="105" t="s">
        <v>787</v>
      </c>
      <c r="B1" s="105"/>
      <c r="C1" s="105"/>
      <c r="D1" s="105"/>
      <c r="E1" s="105"/>
      <c r="F1" s="105"/>
      <c r="G1" s="105"/>
      <c r="H1" s="105"/>
    </row>
    <row r="2" spans="1:8">
      <c r="A2" s="67" t="s">
        <v>1</v>
      </c>
      <c r="B2" s="106" t="s">
        <v>2</v>
      </c>
      <c r="C2" s="106" t="s">
        <v>3</v>
      </c>
      <c r="D2" s="106" t="s">
        <v>4</v>
      </c>
      <c r="E2" s="107" t="s">
        <v>588</v>
      </c>
      <c r="F2" s="106" t="s">
        <v>6</v>
      </c>
      <c r="G2" s="5" t="s">
        <v>7</v>
      </c>
      <c r="H2" s="5" t="s">
        <v>8</v>
      </c>
    </row>
    <row r="3" ht="24" customHeight="1" spans="1:8">
      <c r="A3" s="66">
        <v>1</v>
      </c>
      <c r="B3" s="108" t="s">
        <v>788</v>
      </c>
      <c r="C3" s="109" t="s">
        <v>687</v>
      </c>
      <c r="D3" s="109" t="s">
        <v>38</v>
      </c>
      <c r="E3" s="110" t="s">
        <v>789</v>
      </c>
      <c r="F3" s="108">
        <v>1</v>
      </c>
      <c r="G3" s="111"/>
      <c r="H3" s="112"/>
    </row>
    <row r="4" ht="24" customHeight="1" spans="1:8">
      <c r="A4" s="66">
        <v>2</v>
      </c>
      <c r="B4" s="108" t="s">
        <v>701</v>
      </c>
      <c r="C4" s="109">
        <v>6822228</v>
      </c>
      <c r="D4" s="109" t="s">
        <v>702</v>
      </c>
      <c r="E4" s="110" t="s">
        <v>790</v>
      </c>
      <c r="F4" s="108">
        <v>2</v>
      </c>
      <c r="G4" s="111"/>
      <c r="H4" s="112"/>
    </row>
    <row r="5" ht="24" customHeight="1" spans="1:8">
      <c r="A5" s="66">
        <v>3</v>
      </c>
      <c r="B5" s="108" t="s">
        <v>707</v>
      </c>
      <c r="C5" s="109">
        <v>64900</v>
      </c>
      <c r="D5" s="109" t="s">
        <v>708</v>
      </c>
      <c r="E5" s="110" t="s">
        <v>709</v>
      </c>
      <c r="F5" s="108">
        <v>1</v>
      </c>
      <c r="G5" s="111"/>
      <c r="H5" s="112"/>
    </row>
    <row r="6" ht="24" customHeight="1" spans="1:8">
      <c r="A6" s="66">
        <v>4</v>
      </c>
      <c r="B6" s="108" t="s">
        <v>791</v>
      </c>
      <c r="C6" s="109" t="s">
        <v>689</v>
      </c>
      <c r="D6" s="109" t="s">
        <v>667</v>
      </c>
      <c r="E6" s="110" t="s">
        <v>792</v>
      </c>
      <c r="F6" s="108">
        <v>1</v>
      </c>
      <c r="G6" s="111"/>
      <c r="H6" s="112"/>
    </row>
    <row r="7" ht="24" customHeight="1" spans="1:8">
      <c r="A7" s="66">
        <v>5</v>
      </c>
      <c r="B7" s="108" t="s">
        <v>793</v>
      </c>
      <c r="C7" s="109" t="s">
        <v>794</v>
      </c>
      <c r="D7" s="109" t="s">
        <v>622</v>
      </c>
      <c r="E7" s="110" t="s">
        <v>795</v>
      </c>
      <c r="F7" s="108">
        <v>1</v>
      </c>
      <c r="G7" s="111"/>
      <c r="H7" s="112"/>
    </row>
    <row r="8" ht="24" customHeight="1" spans="1:8">
      <c r="A8" s="66">
        <v>6</v>
      </c>
      <c r="B8" s="108" t="s">
        <v>698</v>
      </c>
      <c r="C8" s="109">
        <v>6822319</v>
      </c>
      <c r="D8" s="109" t="s">
        <v>592</v>
      </c>
      <c r="E8" s="110" t="s">
        <v>796</v>
      </c>
      <c r="F8" s="108">
        <v>2</v>
      </c>
      <c r="G8" s="111"/>
      <c r="H8" s="112"/>
    </row>
    <row r="9" ht="24" customHeight="1" spans="1:8">
      <c r="A9" s="66">
        <v>7</v>
      </c>
      <c r="B9" s="108" t="s">
        <v>797</v>
      </c>
      <c r="C9" s="109" t="s">
        <v>798</v>
      </c>
      <c r="D9" s="109" t="s">
        <v>799</v>
      </c>
      <c r="E9" s="110" t="s">
        <v>800</v>
      </c>
      <c r="F9" s="108">
        <v>1</v>
      </c>
      <c r="G9" s="111"/>
      <c r="H9" s="112"/>
    </row>
    <row r="10" ht="24" customHeight="1" spans="1:8">
      <c r="A10" s="66">
        <v>8</v>
      </c>
      <c r="B10" s="108" t="s">
        <v>801</v>
      </c>
      <c r="C10" s="109" t="s">
        <v>802</v>
      </c>
      <c r="D10" s="109" t="s">
        <v>682</v>
      </c>
      <c r="E10" s="110" t="s">
        <v>803</v>
      </c>
      <c r="F10" s="108">
        <v>1</v>
      </c>
      <c r="G10" s="111"/>
      <c r="H10" s="112"/>
    </row>
    <row r="11" ht="24" customHeight="1" spans="1:8">
      <c r="A11" s="66">
        <v>9</v>
      </c>
      <c r="B11" s="108" t="s">
        <v>696</v>
      </c>
      <c r="C11" s="109">
        <v>6822314</v>
      </c>
      <c r="D11" s="109" t="s">
        <v>699</v>
      </c>
      <c r="E11" s="110" t="s">
        <v>804</v>
      </c>
      <c r="F11" s="108">
        <v>2</v>
      </c>
      <c r="G11" s="111"/>
      <c r="H11" s="112"/>
    </row>
    <row r="12" ht="24" customHeight="1" spans="1:8">
      <c r="A12" s="66">
        <v>10</v>
      </c>
      <c r="B12" s="108" t="s">
        <v>805</v>
      </c>
      <c r="C12" s="109" t="s">
        <v>806</v>
      </c>
      <c r="D12" s="109" t="s">
        <v>685</v>
      </c>
      <c r="E12" s="110" t="s">
        <v>807</v>
      </c>
      <c r="F12" s="108">
        <v>1</v>
      </c>
      <c r="G12" s="111"/>
      <c r="H12" s="112"/>
    </row>
    <row r="13" ht="24" customHeight="1" spans="1:8">
      <c r="A13" s="66">
        <v>11</v>
      </c>
      <c r="B13" s="108" t="s">
        <v>808</v>
      </c>
      <c r="C13" s="109" t="s">
        <v>809</v>
      </c>
      <c r="D13" s="109" t="s">
        <v>128</v>
      </c>
      <c r="E13" s="110" t="s">
        <v>810</v>
      </c>
      <c r="F13" s="108">
        <v>1</v>
      </c>
      <c r="G13" s="111"/>
      <c r="H13" s="112"/>
    </row>
    <row r="14" ht="24" customHeight="1" spans="1:8">
      <c r="A14" s="66">
        <v>12</v>
      </c>
      <c r="B14" s="108" t="s">
        <v>691</v>
      </c>
      <c r="C14" s="109">
        <v>6822310</v>
      </c>
      <c r="D14" s="109" t="s">
        <v>693</v>
      </c>
      <c r="E14" s="110" t="s">
        <v>811</v>
      </c>
      <c r="F14" s="108">
        <v>2</v>
      </c>
      <c r="G14" s="111"/>
      <c r="H14" s="112"/>
    </row>
    <row r="15" ht="24" customHeight="1" spans="1:8">
      <c r="A15" s="66">
        <v>13</v>
      </c>
      <c r="B15" s="108" t="s">
        <v>704</v>
      </c>
      <c r="C15" s="109">
        <v>580115</v>
      </c>
      <c r="D15" s="109" t="s">
        <v>705</v>
      </c>
      <c r="E15" s="110" t="s">
        <v>812</v>
      </c>
      <c r="F15" s="108">
        <v>1</v>
      </c>
      <c r="G15" s="111"/>
      <c r="H15" s="112"/>
    </row>
    <row r="16" ht="24" customHeight="1" spans="1:8">
      <c r="A16" s="66">
        <v>14</v>
      </c>
      <c r="B16" s="108" t="s">
        <v>722</v>
      </c>
      <c r="C16" s="109" t="s">
        <v>813</v>
      </c>
      <c r="D16" s="109" t="s">
        <v>208</v>
      </c>
      <c r="E16" s="110" t="s">
        <v>814</v>
      </c>
      <c r="F16" s="108">
        <v>1</v>
      </c>
      <c r="G16" s="111"/>
      <c r="H16" s="112"/>
    </row>
    <row r="17" ht="24" customHeight="1" spans="1:8">
      <c r="A17" s="66">
        <v>15</v>
      </c>
      <c r="B17" s="108" t="s">
        <v>716</v>
      </c>
      <c r="C17" s="109" t="s">
        <v>815</v>
      </c>
      <c r="D17" s="109" t="s">
        <v>208</v>
      </c>
      <c r="E17" s="110" t="s">
        <v>816</v>
      </c>
      <c r="F17" s="108">
        <v>1</v>
      </c>
      <c r="G17" s="111"/>
      <c r="H17" s="112"/>
    </row>
    <row r="18" ht="24" customHeight="1" spans="1:8">
      <c r="A18" s="66">
        <v>16</v>
      </c>
      <c r="B18" s="108" t="s">
        <v>719</v>
      </c>
      <c r="C18" s="109" t="s">
        <v>817</v>
      </c>
      <c r="D18" s="109" t="s">
        <v>208</v>
      </c>
      <c r="E18" s="110" t="s">
        <v>818</v>
      </c>
      <c r="F18" s="108">
        <v>1</v>
      </c>
      <c r="G18" s="111"/>
      <c r="H18" s="112"/>
    </row>
    <row r="19" ht="24" customHeight="1" spans="1:8">
      <c r="A19" s="66">
        <v>17</v>
      </c>
      <c r="B19" s="108" t="s">
        <v>819</v>
      </c>
      <c r="C19" s="109" t="s">
        <v>820</v>
      </c>
      <c r="D19" s="109" t="s">
        <v>101</v>
      </c>
      <c r="E19" s="110" t="s">
        <v>821</v>
      </c>
      <c r="F19" s="108">
        <v>1</v>
      </c>
      <c r="G19" s="111"/>
      <c r="H19" s="112"/>
    </row>
    <row r="20" ht="24" customHeight="1" spans="1:8">
      <c r="A20" s="66">
        <v>18</v>
      </c>
      <c r="B20" s="108" t="s">
        <v>726</v>
      </c>
      <c r="C20" s="109" t="s">
        <v>727</v>
      </c>
      <c r="D20" s="109" t="s">
        <v>136</v>
      </c>
      <c r="E20" s="110" t="s">
        <v>728</v>
      </c>
      <c r="F20" s="108">
        <v>1</v>
      </c>
      <c r="G20" s="111"/>
      <c r="H20" s="112"/>
    </row>
    <row r="21" ht="24" customHeight="1" spans="1:8">
      <c r="A21" s="66">
        <v>19</v>
      </c>
      <c r="B21" s="108" t="s">
        <v>766</v>
      </c>
      <c r="C21" s="109" t="s">
        <v>767</v>
      </c>
      <c r="D21" s="109" t="s">
        <v>630</v>
      </c>
      <c r="E21" s="110" t="s">
        <v>822</v>
      </c>
      <c r="F21" s="108" t="s">
        <v>106</v>
      </c>
      <c r="G21" s="111"/>
      <c r="H21" s="112"/>
    </row>
    <row r="22" ht="24" customHeight="1" spans="1:8">
      <c r="A22" s="66">
        <v>20</v>
      </c>
      <c r="B22" s="108" t="s">
        <v>733</v>
      </c>
      <c r="C22" s="109" t="s">
        <v>734</v>
      </c>
      <c r="D22" s="109" t="s">
        <v>823</v>
      </c>
      <c r="E22" s="110" t="s">
        <v>735</v>
      </c>
      <c r="F22" s="108">
        <v>1</v>
      </c>
      <c r="G22" s="111"/>
      <c r="H22" s="112"/>
    </row>
    <row r="23" ht="24" customHeight="1" spans="1:8">
      <c r="A23" s="66">
        <v>21</v>
      </c>
      <c r="B23" s="108" t="s">
        <v>736</v>
      </c>
      <c r="C23" s="109" t="s">
        <v>824</v>
      </c>
      <c r="D23" s="109" t="s">
        <v>738</v>
      </c>
      <c r="E23" s="110" t="s">
        <v>825</v>
      </c>
      <c r="F23" s="108">
        <v>1</v>
      </c>
      <c r="G23" s="111"/>
      <c r="H23" s="112"/>
    </row>
    <row r="24" ht="24" customHeight="1" spans="1:8">
      <c r="A24" s="66">
        <v>22</v>
      </c>
      <c r="B24" s="108" t="s">
        <v>747</v>
      </c>
      <c r="C24" s="109" t="s">
        <v>826</v>
      </c>
      <c r="D24" s="109" t="s">
        <v>9</v>
      </c>
      <c r="E24" s="110" t="s">
        <v>827</v>
      </c>
      <c r="F24" s="108">
        <v>1</v>
      </c>
      <c r="G24" s="111"/>
      <c r="H24" s="112"/>
    </row>
    <row r="25" ht="24" customHeight="1" spans="1:8">
      <c r="A25" s="66">
        <v>23</v>
      </c>
      <c r="B25" s="108" t="s">
        <v>828</v>
      </c>
      <c r="C25" s="109" t="s">
        <v>829</v>
      </c>
      <c r="D25" s="109" t="s">
        <v>9</v>
      </c>
      <c r="E25" s="110" t="s">
        <v>830</v>
      </c>
      <c r="F25" s="108">
        <v>1</v>
      </c>
      <c r="G25" s="111"/>
      <c r="H25" s="112"/>
    </row>
    <row r="26" ht="24" customHeight="1" spans="1:8">
      <c r="A26" s="66">
        <v>24</v>
      </c>
      <c r="B26" s="108" t="s">
        <v>744</v>
      </c>
      <c r="C26" s="109" t="s">
        <v>831</v>
      </c>
      <c r="D26" s="109" t="s">
        <v>9</v>
      </c>
      <c r="E26" s="110" t="s">
        <v>832</v>
      </c>
      <c r="F26" s="108">
        <v>2</v>
      </c>
      <c r="G26" s="111"/>
      <c r="H26" s="112"/>
    </row>
    <row r="27" ht="24" customHeight="1" spans="1:8">
      <c r="A27" s="66">
        <v>25</v>
      </c>
      <c r="B27" s="108" t="s">
        <v>833</v>
      </c>
      <c r="C27" s="109" t="s">
        <v>834</v>
      </c>
      <c r="D27" s="109" t="s">
        <v>9</v>
      </c>
      <c r="E27" s="110" t="s">
        <v>835</v>
      </c>
      <c r="F27" s="108">
        <v>2</v>
      </c>
      <c r="G27" s="111"/>
      <c r="H27" s="112"/>
    </row>
    <row r="28" ht="24" customHeight="1" spans="1:8">
      <c r="A28" s="66">
        <v>26</v>
      </c>
      <c r="B28" s="108" t="s">
        <v>836</v>
      </c>
      <c r="C28" s="109" t="s">
        <v>834</v>
      </c>
      <c r="D28" s="109" t="s">
        <v>9</v>
      </c>
      <c r="E28" s="110" t="s">
        <v>835</v>
      </c>
      <c r="F28" s="108">
        <v>1</v>
      </c>
      <c r="G28" s="111"/>
      <c r="H28" s="112"/>
    </row>
    <row r="29" ht="24" customHeight="1" spans="1:8">
      <c r="A29" s="66">
        <v>27</v>
      </c>
      <c r="B29" s="108" t="s">
        <v>837</v>
      </c>
      <c r="C29" s="109" t="s">
        <v>838</v>
      </c>
      <c r="D29" s="109" t="s">
        <v>752</v>
      </c>
      <c r="E29" s="110" t="s">
        <v>839</v>
      </c>
      <c r="F29" s="108">
        <v>1</v>
      </c>
      <c r="G29" s="111"/>
      <c r="H29" s="112"/>
    </row>
    <row r="30" ht="24" customHeight="1" spans="1:8">
      <c r="A30" s="66">
        <v>28</v>
      </c>
      <c r="B30" s="108" t="s">
        <v>840</v>
      </c>
      <c r="C30" s="109" t="s">
        <v>841</v>
      </c>
      <c r="D30" s="109" t="s">
        <v>756</v>
      </c>
      <c r="E30" s="110" t="s">
        <v>753</v>
      </c>
      <c r="F30" s="108">
        <v>1</v>
      </c>
      <c r="G30" s="111"/>
      <c r="H30" s="112"/>
    </row>
    <row r="31" ht="24" customHeight="1" spans="1:8">
      <c r="A31" s="66">
        <v>29</v>
      </c>
      <c r="B31" s="108" t="s">
        <v>758</v>
      </c>
      <c r="C31" s="109" t="s">
        <v>759</v>
      </c>
      <c r="D31" s="109" t="s">
        <v>92</v>
      </c>
      <c r="E31" s="110" t="s">
        <v>760</v>
      </c>
      <c r="F31" s="108">
        <v>4</v>
      </c>
      <c r="G31" s="111"/>
      <c r="H31" s="112"/>
    </row>
    <row r="32" ht="24" customHeight="1" spans="1:8">
      <c r="A32" s="66">
        <v>30</v>
      </c>
      <c r="B32" s="108" t="str">
        <f>"470"</f>
        <v>470</v>
      </c>
      <c r="C32" s="109" t="str">
        <f>"694800"</f>
        <v>694800</v>
      </c>
      <c r="D32" s="109" t="s">
        <v>352</v>
      </c>
      <c r="E32" s="110" t="s">
        <v>763</v>
      </c>
      <c r="F32" s="108">
        <v>1</v>
      </c>
      <c r="G32" s="111"/>
      <c r="H32" s="112"/>
    </row>
    <row r="33" ht="24" customHeight="1" spans="1:8">
      <c r="A33" s="66">
        <v>31</v>
      </c>
      <c r="B33" s="108">
        <v>800</v>
      </c>
      <c r="C33" s="109">
        <v>84216816</v>
      </c>
      <c r="D33" s="109" t="s">
        <v>764</v>
      </c>
      <c r="E33" s="110" t="s">
        <v>765</v>
      </c>
      <c r="F33" s="108">
        <v>1</v>
      </c>
      <c r="G33" s="111"/>
      <c r="H33" s="112"/>
    </row>
    <row r="34" ht="24" customHeight="1" spans="1:8">
      <c r="A34" s="66">
        <v>32</v>
      </c>
      <c r="B34" s="108" t="s">
        <v>842</v>
      </c>
      <c r="C34" s="109" t="s">
        <v>843</v>
      </c>
      <c r="D34" s="109" t="s">
        <v>774</v>
      </c>
      <c r="E34" s="110" t="s">
        <v>839</v>
      </c>
      <c r="F34" s="108">
        <v>1</v>
      </c>
      <c r="G34" s="111"/>
      <c r="H34" s="112"/>
    </row>
    <row r="35" ht="24" customHeight="1" spans="1:8">
      <c r="A35" s="66">
        <v>33</v>
      </c>
      <c r="B35" s="108" t="s">
        <v>844</v>
      </c>
      <c r="C35" s="109" t="s">
        <v>845</v>
      </c>
      <c r="D35" s="109" t="s">
        <v>778</v>
      </c>
      <c r="E35" s="110" t="s">
        <v>846</v>
      </c>
      <c r="F35" s="108">
        <v>1</v>
      </c>
      <c r="G35" s="111"/>
      <c r="H35" s="112"/>
    </row>
    <row r="36" ht="24" customHeight="1" spans="1:8">
      <c r="A36" s="66">
        <v>34</v>
      </c>
      <c r="B36" s="108" t="s">
        <v>102</v>
      </c>
      <c r="C36" s="109" t="s">
        <v>847</v>
      </c>
      <c r="D36" s="109" t="s">
        <v>782</v>
      </c>
      <c r="E36" s="110" t="s">
        <v>848</v>
      </c>
      <c r="F36" s="108">
        <v>1</v>
      </c>
      <c r="G36" s="111"/>
      <c r="H36" s="112"/>
    </row>
    <row r="37" ht="24" customHeight="1" spans="1:8">
      <c r="A37" s="66">
        <v>35</v>
      </c>
      <c r="B37" s="108" t="s">
        <v>849</v>
      </c>
      <c r="C37" s="109" t="s">
        <v>850</v>
      </c>
      <c r="D37" s="109" t="s">
        <v>782</v>
      </c>
      <c r="E37" s="110" t="s">
        <v>851</v>
      </c>
      <c r="F37" s="108">
        <v>1</v>
      </c>
      <c r="G37" s="111"/>
      <c r="H37" s="112"/>
    </row>
    <row r="38" spans="1:8">
      <c r="A38" s="113" t="s">
        <v>107</v>
      </c>
      <c r="B38" s="114"/>
      <c r="C38" s="114"/>
      <c r="D38" s="114"/>
      <c r="E38" s="114"/>
      <c r="F38" s="114"/>
      <c r="G38" s="115"/>
      <c r="H38" s="116"/>
    </row>
    <row r="39" spans="1:8">
      <c r="A39" s="113" t="s">
        <v>108</v>
      </c>
      <c r="B39" s="114"/>
      <c r="C39" s="114"/>
      <c r="D39" s="114"/>
      <c r="E39" s="114"/>
      <c r="F39" s="114"/>
      <c r="G39" s="115"/>
      <c r="H39" s="116"/>
    </row>
    <row r="40" spans="1:8">
      <c r="A40" s="117" t="s">
        <v>109</v>
      </c>
      <c r="B40" s="118"/>
      <c r="C40" s="118"/>
      <c r="D40" s="118"/>
      <c r="E40" s="118"/>
      <c r="F40" s="118"/>
      <c r="G40" s="119"/>
      <c r="H40" s="116"/>
    </row>
    <row r="44" spans="1:5">
      <c r="A44" s="22"/>
      <c r="C44" s="23"/>
      <c r="D44" s="24"/>
      <c r="E44" s="22"/>
    </row>
    <row r="45" spans="1:5">
      <c r="A45" s="22"/>
      <c r="C45" s="23"/>
      <c r="D45" s="24"/>
      <c r="E45" s="22"/>
    </row>
    <row r="46" spans="1:5">
      <c r="A46" s="22"/>
      <c r="C46" s="23"/>
      <c r="D46" s="24"/>
      <c r="E46" s="22"/>
    </row>
  </sheetData>
  <mergeCells count="4">
    <mergeCell ref="A1:H1"/>
    <mergeCell ref="A38:G38"/>
    <mergeCell ref="A39:G39"/>
    <mergeCell ref="A40:G4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G50"/>
  <sheetViews>
    <sheetView topLeftCell="A37" workbookViewId="0">
      <selection activeCell="A43" sqref="A43:F43"/>
    </sheetView>
  </sheetViews>
  <sheetFormatPr defaultColWidth="9" defaultRowHeight="14.25" outlineLevelCol="6"/>
  <cols>
    <col min="1" max="1" width="8.5" style="43" customWidth="1"/>
    <col min="2" max="2" width="15.6666666666667" style="44" customWidth="1"/>
    <col min="3" max="3" width="18.5833333333333" style="45" customWidth="1"/>
    <col min="4" max="4" width="32.5" style="46" customWidth="1"/>
    <col min="5" max="5" width="8.41666666666667" style="43" customWidth="1"/>
    <col min="6" max="6" width="22.75" style="34" customWidth="1"/>
    <col min="7" max="7" width="21.5" style="34" customWidth="1"/>
  </cols>
  <sheetData>
    <row r="1" ht="36" customHeight="1" spans="1:7">
      <c r="A1" s="1" t="s">
        <v>852</v>
      </c>
      <c r="B1" s="2"/>
      <c r="C1" s="2"/>
      <c r="D1" s="3"/>
      <c r="E1" s="2"/>
      <c r="F1" s="2"/>
      <c r="G1" s="2"/>
    </row>
    <row r="2" s="93" customFormat="1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customFormat="1" ht="26" customHeight="1" spans="1:7">
      <c r="A3" s="6">
        <v>399</v>
      </c>
      <c r="B3" s="7">
        <v>85587648</v>
      </c>
      <c r="C3" s="7" t="s">
        <v>674</v>
      </c>
      <c r="D3" s="8" t="s">
        <v>853</v>
      </c>
      <c r="E3" s="17">
        <v>1</v>
      </c>
      <c r="F3" s="47"/>
      <c r="G3" s="38"/>
    </row>
    <row r="4" customFormat="1" ht="26" customHeight="1" spans="1:7">
      <c r="A4" s="6">
        <v>401</v>
      </c>
      <c r="B4" s="7">
        <v>85516627</v>
      </c>
      <c r="C4" s="7" t="s">
        <v>82</v>
      </c>
      <c r="D4" s="8" t="s">
        <v>854</v>
      </c>
      <c r="E4" s="18"/>
      <c r="F4" s="47"/>
      <c r="G4" s="38"/>
    </row>
    <row r="5" customFormat="1" ht="26" customHeight="1" spans="1:7">
      <c r="A5" s="6">
        <v>301</v>
      </c>
      <c r="B5" s="7">
        <v>84906294</v>
      </c>
      <c r="C5" s="7" t="s">
        <v>679</v>
      </c>
      <c r="D5" s="8" t="s">
        <v>855</v>
      </c>
      <c r="E5" s="6">
        <v>1</v>
      </c>
      <c r="F5" s="38"/>
      <c r="G5" s="38"/>
    </row>
    <row r="6" customFormat="1" ht="26" customHeight="1" spans="1:7">
      <c r="A6" s="6">
        <v>201</v>
      </c>
      <c r="B6" s="7">
        <v>84761822</v>
      </c>
      <c r="C6" s="7" t="s">
        <v>682</v>
      </c>
      <c r="D6" s="95" t="s">
        <v>856</v>
      </c>
      <c r="E6" s="6">
        <v>1</v>
      </c>
      <c r="F6" s="38"/>
      <c r="G6" s="38"/>
    </row>
    <row r="7" customFormat="1" ht="26" customHeight="1" spans="1:7">
      <c r="A7" s="6">
        <v>299</v>
      </c>
      <c r="B7" s="7">
        <v>84254564</v>
      </c>
      <c r="C7" s="7" t="s">
        <v>685</v>
      </c>
      <c r="D7" s="8" t="s">
        <v>857</v>
      </c>
      <c r="E7" s="6">
        <v>1</v>
      </c>
      <c r="F7" s="38"/>
      <c r="G7" s="38"/>
    </row>
    <row r="8" customFormat="1" ht="26" customHeight="1" spans="1:7">
      <c r="A8" s="6">
        <v>100</v>
      </c>
      <c r="B8" s="7">
        <v>84266198</v>
      </c>
      <c r="C8" s="7" t="s">
        <v>38</v>
      </c>
      <c r="D8" s="8" t="s">
        <v>858</v>
      </c>
      <c r="E8" s="6">
        <v>1</v>
      </c>
      <c r="F8" s="38"/>
      <c r="G8" s="38"/>
    </row>
    <row r="9" customFormat="1" ht="26" customHeight="1" spans="1:7">
      <c r="A9" s="6">
        <v>199</v>
      </c>
      <c r="B9" s="7">
        <v>84255803</v>
      </c>
      <c r="C9" s="7" t="s">
        <v>667</v>
      </c>
      <c r="D9" s="8" t="s">
        <v>859</v>
      </c>
      <c r="E9" s="6">
        <v>1</v>
      </c>
      <c r="F9" s="38"/>
      <c r="G9" s="38"/>
    </row>
    <row r="10" customFormat="1" ht="26" customHeight="1" spans="1:7">
      <c r="A10" s="232" t="s">
        <v>691</v>
      </c>
      <c r="B10" s="7" t="s">
        <v>860</v>
      </c>
      <c r="C10" s="7" t="s">
        <v>693</v>
      </c>
      <c r="D10" s="8" t="s">
        <v>861</v>
      </c>
      <c r="E10" s="6">
        <v>1</v>
      </c>
      <c r="F10" s="38"/>
      <c r="G10" s="38"/>
    </row>
    <row r="11" s="94" customFormat="1" ht="26" customHeight="1" spans="1:7">
      <c r="A11" s="232" t="s">
        <v>695</v>
      </c>
      <c r="B11" s="7" t="s">
        <v>862</v>
      </c>
      <c r="C11" s="7" t="s">
        <v>693</v>
      </c>
      <c r="D11" s="8" t="s">
        <v>863</v>
      </c>
      <c r="E11" s="6">
        <v>2</v>
      </c>
      <c r="F11" s="42"/>
      <c r="G11" s="42"/>
    </row>
    <row r="12" s="94" customFormat="1" ht="26" customHeight="1" spans="1:7">
      <c r="A12" s="232" t="s">
        <v>696</v>
      </c>
      <c r="B12" s="7">
        <v>6832319</v>
      </c>
      <c r="C12" s="7" t="s">
        <v>592</v>
      </c>
      <c r="D12" s="8" t="s">
        <v>864</v>
      </c>
      <c r="E12" s="6">
        <v>2</v>
      </c>
      <c r="F12" s="42"/>
      <c r="G12" s="42"/>
    </row>
    <row r="13" s="94" customFormat="1" ht="26" customHeight="1" spans="1:7">
      <c r="A13" s="232" t="s">
        <v>698</v>
      </c>
      <c r="B13" s="7" t="s">
        <v>865</v>
      </c>
      <c r="C13" s="7" t="s">
        <v>699</v>
      </c>
      <c r="D13" s="8" t="s">
        <v>866</v>
      </c>
      <c r="E13" s="6">
        <v>2</v>
      </c>
      <c r="F13" s="42"/>
      <c r="G13" s="42"/>
    </row>
    <row r="14" s="94" customFormat="1" ht="26" customHeight="1" spans="1:7">
      <c r="A14" s="232" t="s">
        <v>701</v>
      </c>
      <c r="B14" s="7" t="s">
        <v>867</v>
      </c>
      <c r="C14" s="7" t="s">
        <v>702</v>
      </c>
      <c r="D14" s="8" t="s">
        <v>868</v>
      </c>
      <c r="E14" s="6">
        <v>2</v>
      </c>
      <c r="F14" s="42"/>
      <c r="G14" s="42"/>
    </row>
    <row r="15" customFormat="1" ht="26" customHeight="1" spans="1:7">
      <c r="A15" s="232" t="s">
        <v>704</v>
      </c>
      <c r="B15" s="7" t="s">
        <v>869</v>
      </c>
      <c r="C15" s="7" t="s">
        <v>705</v>
      </c>
      <c r="D15" s="8" t="s">
        <v>870</v>
      </c>
      <c r="E15" s="6">
        <v>1</v>
      </c>
      <c r="F15" s="38"/>
      <c r="G15" s="38"/>
    </row>
    <row r="16" customFormat="1" ht="26" customHeight="1" spans="1:7">
      <c r="A16" s="232" t="s">
        <v>707</v>
      </c>
      <c r="B16" s="7" t="s">
        <v>871</v>
      </c>
      <c r="C16" s="7" t="s">
        <v>708</v>
      </c>
      <c r="D16" s="8" t="s">
        <v>872</v>
      </c>
      <c r="E16" s="6">
        <v>1</v>
      </c>
      <c r="F16" s="38"/>
      <c r="G16" s="38"/>
    </row>
    <row r="17" customFormat="1" ht="26" customHeight="1" spans="1:7">
      <c r="A17" s="6" t="s">
        <v>710</v>
      </c>
      <c r="B17" s="7" t="s">
        <v>711</v>
      </c>
      <c r="C17" s="7" t="s">
        <v>22</v>
      </c>
      <c r="D17" s="8" t="s">
        <v>712</v>
      </c>
      <c r="E17" s="6">
        <v>1</v>
      </c>
      <c r="F17" s="38"/>
      <c r="G17" s="38"/>
    </row>
    <row r="18" customFormat="1" ht="26" customHeight="1" spans="1:7">
      <c r="A18" s="6" t="str">
        <f>"341"</f>
        <v>341</v>
      </c>
      <c r="B18" s="7" t="str">
        <f>"Y0002610"</f>
        <v>Y0002610</v>
      </c>
      <c r="C18" s="7" t="s">
        <v>208</v>
      </c>
      <c r="D18" s="8" t="s">
        <v>715</v>
      </c>
      <c r="E18" s="6">
        <v>2</v>
      </c>
      <c r="F18" s="38"/>
      <c r="G18" s="38"/>
    </row>
    <row r="19" customFormat="1" ht="26" customHeight="1" spans="1:7">
      <c r="A19" s="232" t="s">
        <v>716</v>
      </c>
      <c r="B19" s="7" t="s">
        <v>717</v>
      </c>
      <c r="C19" s="7" t="s">
        <v>208</v>
      </c>
      <c r="D19" s="8" t="s">
        <v>718</v>
      </c>
      <c r="E19" s="6">
        <v>2</v>
      </c>
      <c r="F19" s="38"/>
      <c r="G19" s="38"/>
    </row>
    <row r="20" customFormat="1" ht="26" customHeight="1" spans="1:7">
      <c r="A20" s="6" t="str">
        <f>"441"</f>
        <v>441</v>
      </c>
      <c r="B20" s="7" t="str">
        <f>"4744223"</f>
        <v>4744223</v>
      </c>
      <c r="C20" s="7" t="s">
        <v>208</v>
      </c>
      <c r="D20" s="8" t="s">
        <v>721</v>
      </c>
      <c r="E20" s="6">
        <v>2</v>
      </c>
      <c r="F20" s="38"/>
      <c r="G20" s="38"/>
    </row>
    <row r="21" customFormat="1" ht="26" customHeight="1" spans="1:7">
      <c r="A21" s="6" t="str">
        <f>"240"</f>
        <v>240</v>
      </c>
      <c r="B21" s="7" t="str">
        <f>"IDB160120013"</f>
        <v>IDB160120013</v>
      </c>
      <c r="C21" s="7" t="s">
        <v>208</v>
      </c>
      <c r="D21" s="8" t="s">
        <v>724</v>
      </c>
      <c r="E21" s="6">
        <v>2</v>
      </c>
      <c r="F21" s="38"/>
      <c r="G21" s="38"/>
    </row>
    <row r="22" customFormat="1" ht="26" customHeight="1" spans="1:7">
      <c r="A22" s="6">
        <v>9</v>
      </c>
      <c r="B22" s="7">
        <v>89817257</v>
      </c>
      <c r="C22" s="7" t="s">
        <v>101</v>
      </c>
      <c r="D22" s="8" t="s">
        <v>873</v>
      </c>
      <c r="E22" s="6">
        <v>1</v>
      </c>
      <c r="F22" s="38"/>
      <c r="G22" s="38"/>
    </row>
    <row r="23" customFormat="1" ht="26" customHeight="1" spans="1:7">
      <c r="A23" s="6" t="str">
        <f>"740"</f>
        <v>740</v>
      </c>
      <c r="B23" s="7" t="str">
        <f>"574820"</f>
        <v>574820</v>
      </c>
      <c r="C23" s="7" t="s">
        <v>635</v>
      </c>
      <c r="D23" s="8" t="s">
        <v>728</v>
      </c>
      <c r="E23" s="6">
        <v>1</v>
      </c>
      <c r="F23" s="38"/>
      <c r="G23" s="38"/>
    </row>
    <row r="24" customFormat="1" ht="26" customHeight="1" spans="1:7">
      <c r="A24" s="6" t="s">
        <v>729</v>
      </c>
      <c r="B24" s="7" t="s">
        <v>730</v>
      </c>
      <c r="C24" s="7" t="s">
        <v>731</v>
      </c>
      <c r="D24" s="8" t="s">
        <v>732</v>
      </c>
      <c r="E24" s="6">
        <v>1</v>
      </c>
      <c r="F24" s="38"/>
      <c r="G24" s="38"/>
    </row>
    <row r="25" customFormat="1" ht="26" customHeight="1" spans="1:7">
      <c r="A25" s="6" t="str">
        <f>"730"</f>
        <v>730</v>
      </c>
      <c r="B25" s="7" t="str">
        <f>"LU5RFSA127"</f>
        <v>LU5RFSA127</v>
      </c>
      <c r="C25" s="7" t="s">
        <v>135</v>
      </c>
      <c r="D25" s="8" t="s">
        <v>735</v>
      </c>
      <c r="E25" s="6">
        <v>1</v>
      </c>
      <c r="F25" s="38"/>
      <c r="G25" s="38"/>
    </row>
    <row r="26" customFormat="1" ht="26" customHeight="1" spans="1:7">
      <c r="A26" s="6" t="str">
        <f>"070"</f>
        <v>070</v>
      </c>
      <c r="B26" s="7" t="str">
        <f>"Y0004109"</f>
        <v>Y0004109</v>
      </c>
      <c r="C26" s="7" t="s">
        <v>738</v>
      </c>
      <c r="D26" s="8" t="s">
        <v>739</v>
      </c>
      <c r="E26" s="6">
        <v>1</v>
      </c>
      <c r="F26" s="38"/>
      <c r="G26" s="38"/>
    </row>
    <row r="27" customFormat="1" ht="26" customHeight="1" spans="1:7">
      <c r="A27" s="6">
        <v>40</v>
      </c>
      <c r="B27" s="7" t="s">
        <v>740</v>
      </c>
      <c r="C27" s="7" t="s">
        <v>9</v>
      </c>
      <c r="D27" s="8" t="s">
        <v>741</v>
      </c>
      <c r="E27" s="6">
        <v>1</v>
      </c>
      <c r="F27" s="38"/>
      <c r="G27" s="38"/>
    </row>
    <row r="28" customFormat="1" ht="26" customHeight="1" spans="1:7">
      <c r="A28" s="6">
        <v>21</v>
      </c>
      <c r="B28" s="7" t="s">
        <v>742</v>
      </c>
      <c r="C28" s="7" t="s">
        <v>9</v>
      </c>
      <c r="D28" s="8" t="s">
        <v>743</v>
      </c>
      <c r="E28" s="6">
        <v>2</v>
      </c>
      <c r="F28" s="38"/>
      <c r="G28" s="38"/>
    </row>
    <row r="29" customFormat="1" ht="26" customHeight="1" spans="1:7">
      <c r="A29" s="6" t="str">
        <f>"025"</f>
        <v>025</v>
      </c>
      <c r="B29" s="7" t="str">
        <f>"Y0002850"</f>
        <v>Y0002850</v>
      </c>
      <c r="C29" s="7" t="s">
        <v>9</v>
      </c>
      <c r="D29" s="8" t="s">
        <v>746</v>
      </c>
      <c r="E29" s="6">
        <v>2</v>
      </c>
      <c r="F29" s="38"/>
      <c r="G29" s="38"/>
    </row>
    <row r="30" customFormat="1" ht="26" customHeight="1" spans="1:7">
      <c r="A30" s="6" t="str">
        <f>"010"</f>
        <v>010</v>
      </c>
      <c r="B30" s="7" t="str">
        <f>"Z0054316"</f>
        <v>Z0054316</v>
      </c>
      <c r="C30" s="7" t="s">
        <v>9</v>
      </c>
      <c r="D30" s="8" t="s">
        <v>749</v>
      </c>
      <c r="E30" s="6">
        <v>1</v>
      </c>
      <c r="F30" s="38"/>
      <c r="G30" s="38"/>
    </row>
    <row r="31" customFormat="1" ht="26" customHeight="1" spans="1:7">
      <c r="A31" s="6" t="str">
        <f>"16"</f>
        <v>16</v>
      </c>
      <c r="B31" s="7" t="str">
        <f>"CCM70TAC"</f>
        <v>CCM70TAC</v>
      </c>
      <c r="C31" s="7" t="s">
        <v>752</v>
      </c>
      <c r="D31" s="8" t="s">
        <v>753</v>
      </c>
      <c r="E31" s="6">
        <v>1</v>
      </c>
      <c r="F31" s="38"/>
      <c r="G31" s="38"/>
    </row>
    <row r="32" customFormat="1" ht="26" customHeight="1" spans="1:7">
      <c r="A32" s="6" t="str">
        <f>"17"</f>
        <v>17</v>
      </c>
      <c r="B32" s="7" t="str">
        <f>"QQM70TAC"</f>
        <v>QQM70TAC</v>
      </c>
      <c r="C32" s="7" t="s">
        <v>756</v>
      </c>
      <c r="D32" s="8" t="s">
        <v>757</v>
      </c>
      <c r="E32" s="6">
        <v>1</v>
      </c>
      <c r="F32" s="38"/>
      <c r="G32" s="38"/>
    </row>
    <row r="33" s="34" customFormat="1" ht="26" customHeight="1" spans="1:7">
      <c r="A33" s="6" t="str">
        <f>"725"</f>
        <v>725</v>
      </c>
      <c r="B33" s="7" t="str">
        <f>"625700"</f>
        <v>625700</v>
      </c>
      <c r="C33" s="7" t="s">
        <v>92</v>
      </c>
      <c r="D33" s="8" t="s">
        <v>760</v>
      </c>
      <c r="E33" s="6">
        <v>4</v>
      </c>
      <c r="F33" s="38"/>
      <c r="G33" s="38"/>
    </row>
    <row r="34" customFormat="1" ht="26" customHeight="1" spans="1:7">
      <c r="A34" s="6" t="str">
        <f>"470"</f>
        <v>470</v>
      </c>
      <c r="B34" s="7" t="str">
        <f>"694800"</f>
        <v>694800</v>
      </c>
      <c r="C34" s="7" t="s">
        <v>352</v>
      </c>
      <c r="D34" s="8" t="s">
        <v>763</v>
      </c>
      <c r="E34" s="6">
        <v>1</v>
      </c>
      <c r="F34" s="38"/>
      <c r="G34" s="38"/>
    </row>
    <row r="35" customFormat="1" ht="26" customHeight="1" spans="1:7">
      <c r="A35" s="6">
        <v>800</v>
      </c>
      <c r="B35" s="7">
        <v>84216816</v>
      </c>
      <c r="C35" s="7" t="s">
        <v>764</v>
      </c>
      <c r="D35" s="8" t="s">
        <v>765</v>
      </c>
      <c r="E35" s="6">
        <v>1</v>
      </c>
      <c r="F35" s="38"/>
      <c r="G35" s="38"/>
    </row>
    <row r="36" customFormat="1" ht="26" customHeight="1" spans="1:7">
      <c r="A36" s="6" t="s">
        <v>766</v>
      </c>
      <c r="B36" s="7" t="s">
        <v>767</v>
      </c>
      <c r="C36" s="7" t="s">
        <v>768</v>
      </c>
      <c r="D36" s="8" t="s">
        <v>769</v>
      </c>
      <c r="E36" s="6">
        <v>1</v>
      </c>
      <c r="F36" s="38"/>
      <c r="G36" s="38"/>
    </row>
    <row r="37" customFormat="1" ht="26" customHeight="1" spans="1:7">
      <c r="A37" s="6" t="str">
        <f>"15"</f>
        <v>15</v>
      </c>
      <c r="B37" s="7" t="str">
        <f>"AHMFXM10040SX90"</f>
        <v>AHMFXM10040SX90</v>
      </c>
      <c r="C37" s="7" t="s">
        <v>772</v>
      </c>
      <c r="D37" s="8" t="s">
        <v>773</v>
      </c>
      <c r="E37" s="6">
        <v>1</v>
      </c>
      <c r="F37" s="38"/>
      <c r="G37" s="38"/>
    </row>
    <row r="38" customFormat="1" ht="26" customHeight="1" spans="1:7">
      <c r="A38" s="6">
        <v>1031</v>
      </c>
      <c r="B38" s="7">
        <v>84259736</v>
      </c>
      <c r="C38" s="7" t="s">
        <v>774</v>
      </c>
      <c r="D38" s="8" t="s">
        <v>775</v>
      </c>
      <c r="E38" s="6">
        <v>1</v>
      </c>
      <c r="F38" s="38"/>
      <c r="G38" s="38"/>
    </row>
    <row r="39" s="34" customFormat="1" ht="26" customHeight="1" spans="1:7">
      <c r="A39" s="6" t="str">
        <f>"1025"</f>
        <v>1025</v>
      </c>
      <c r="B39" s="7" t="str">
        <f>"4807945"</f>
        <v>4807945</v>
      </c>
      <c r="C39" s="7" t="s">
        <v>778</v>
      </c>
      <c r="D39" s="8" t="s">
        <v>779</v>
      </c>
      <c r="E39" s="6">
        <v>1</v>
      </c>
      <c r="F39" s="38"/>
      <c r="G39" s="38"/>
    </row>
    <row r="40" customFormat="1" ht="26" customHeight="1" spans="1:7">
      <c r="A40" s="6" t="str">
        <f>"1030"</f>
        <v>1030</v>
      </c>
      <c r="B40" s="7" t="str">
        <f>"3807065"</f>
        <v>3807065</v>
      </c>
      <c r="C40" s="7" t="s">
        <v>782</v>
      </c>
      <c r="D40" s="8" t="s">
        <v>783</v>
      </c>
      <c r="E40" s="6">
        <v>1</v>
      </c>
      <c r="F40" s="38"/>
      <c r="G40" s="38"/>
    </row>
    <row r="41" customFormat="1" ht="26" customHeight="1" spans="1:7">
      <c r="A41" s="6" t="str">
        <f>"1031"</f>
        <v>1031</v>
      </c>
      <c r="B41" s="7" t="str">
        <f>"Y0002501"</f>
        <v>Y0002501</v>
      </c>
      <c r="C41" s="7" t="s">
        <v>782</v>
      </c>
      <c r="D41" s="8" t="s">
        <v>786</v>
      </c>
      <c r="E41" s="6">
        <v>1</v>
      </c>
      <c r="F41" s="38"/>
      <c r="G41" s="38"/>
    </row>
    <row r="42" s="21" customFormat="1" ht="26" customHeight="1" spans="1:7">
      <c r="A42" s="103" t="s">
        <v>107</v>
      </c>
      <c r="B42" s="103"/>
      <c r="C42" s="103"/>
      <c r="D42" s="103"/>
      <c r="E42" s="103"/>
      <c r="F42" s="103"/>
      <c r="G42" s="83"/>
    </row>
    <row r="43" s="21" customFormat="1" ht="26" customHeight="1" spans="1:7">
      <c r="A43" s="103" t="s">
        <v>108</v>
      </c>
      <c r="B43" s="103"/>
      <c r="C43" s="103"/>
      <c r="D43" s="103"/>
      <c r="E43" s="103"/>
      <c r="F43" s="103"/>
      <c r="G43" s="83"/>
    </row>
    <row r="44" s="21" customFormat="1" ht="26" customHeight="1" spans="1:7">
      <c r="A44" s="104" t="s">
        <v>109</v>
      </c>
      <c r="B44" s="104"/>
      <c r="C44" s="104"/>
      <c r="D44" s="104"/>
      <c r="E44" s="104"/>
      <c r="F44" s="103"/>
      <c r="G44" s="84"/>
    </row>
    <row r="45" s="21" customFormat="1" ht="26" customHeight="1" spans="1:7">
      <c r="A45" s="22"/>
      <c r="B45"/>
      <c r="C45" s="23"/>
      <c r="D45" s="24"/>
      <c r="E45" s="22"/>
      <c r="F45" s="34"/>
      <c r="G45" s="34"/>
    </row>
    <row r="46" s="21" customFormat="1" ht="38" customHeight="1" spans="1:7">
      <c r="A46" s="22"/>
      <c r="B46"/>
      <c r="C46" s="23"/>
      <c r="D46" s="24"/>
      <c r="E46" s="22"/>
      <c r="F46" s="34"/>
      <c r="G46" s="34"/>
    </row>
    <row r="47" s="21" customFormat="1" ht="29" customHeight="1" spans="1:7">
      <c r="A47" s="22"/>
      <c r="B47"/>
      <c r="C47" s="23"/>
      <c r="D47" s="24"/>
      <c r="E47" s="22"/>
      <c r="F47" s="34"/>
      <c r="G47" s="34"/>
    </row>
    <row r="48" customFormat="1" spans="1:7">
      <c r="A48" s="22"/>
      <c r="C48" s="23"/>
      <c r="D48" s="24"/>
      <c r="E48" s="22"/>
      <c r="F48" s="34"/>
      <c r="G48" s="34"/>
    </row>
    <row r="49" customFormat="1" spans="1:7">
      <c r="A49" s="22"/>
      <c r="C49" s="23"/>
      <c r="D49" s="24"/>
      <c r="E49" s="22"/>
      <c r="F49" s="34"/>
      <c r="G49" s="34"/>
    </row>
    <row r="50" customFormat="1" spans="1:7">
      <c r="A50" s="22"/>
      <c r="C50" s="23"/>
      <c r="D50" s="24"/>
      <c r="E50" s="22"/>
      <c r="F50" s="34"/>
      <c r="G50" s="34"/>
    </row>
  </sheetData>
  <mergeCells count="5">
    <mergeCell ref="A1:G1"/>
    <mergeCell ref="A42:F42"/>
    <mergeCell ref="A43:F43"/>
    <mergeCell ref="A44:F44"/>
    <mergeCell ref="E3:E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G44"/>
  <sheetViews>
    <sheetView topLeftCell="A37" workbookViewId="0">
      <selection activeCell="A39" sqref="A39:F39"/>
    </sheetView>
  </sheetViews>
  <sheetFormatPr defaultColWidth="9" defaultRowHeight="14.25" outlineLevelCol="6"/>
  <cols>
    <col min="1" max="1" width="7.41666666666667" style="34" customWidth="1"/>
    <col min="2" max="2" width="9.58333333333333" style="34" customWidth="1"/>
    <col min="3" max="3" width="12.0833333333333" style="35" customWidth="1"/>
    <col min="4" max="4" width="23.6666666666667" style="36" customWidth="1"/>
    <col min="5" max="5" width="5.41666666666667" style="34" customWidth="1"/>
    <col min="6" max="6" width="21.5" customWidth="1"/>
    <col min="7" max="7" width="20.125" customWidth="1"/>
  </cols>
  <sheetData>
    <row r="1" ht="32" customHeight="1" spans="1:7">
      <c r="A1" s="1" t="s">
        <v>874</v>
      </c>
      <c r="B1" s="2"/>
      <c r="C1" s="2"/>
      <c r="D1" s="3"/>
      <c r="E1" s="2"/>
      <c r="F1" s="2"/>
      <c r="G1" s="2"/>
    </row>
    <row r="2" s="49" customFormat="1" ht="23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ht="26" customHeight="1" spans="1:7">
      <c r="A3" s="6" t="s">
        <v>808</v>
      </c>
      <c r="B3" s="7" t="s">
        <v>875</v>
      </c>
      <c r="C3" s="7" t="s">
        <v>128</v>
      </c>
      <c r="D3" s="8" t="s">
        <v>876</v>
      </c>
      <c r="E3" s="6">
        <v>1</v>
      </c>
      <c r="F3" s="97"/>
      <c r="G3" s="97"/>
    </row>
    <row r="4" ht="26" customHeight="1" spans="1:7">
      <c r="A4" s="6" t="s">
        <v>801</v>
      </c>
      <c r="B4" s="7" t="s">
        <v>877</v>
      </c>
      <c r="C4" s="7" t="s">
        <v>679</v>
      </c>
      <c r="D4" s="8" t="s">
        <v>878</v>
      </c>
      <c r="E4" s="6">
        <v>1</v>
      </c>
      <c r="F4" s="97"/>
      <c r="G4" s="97"/>
    </row>
    <row r="5" ht="26" customHeight="1" spans="1:7">
      <c r="A5" s="6" t="s">
        <v>805</v>
      </c>
      <c r="B5" s="7" t="s">
        <v>879</v>
      </c>
      <c r="C5" s="7" t="s">
        <v>799</v>
      </c>
      <c r="D5" s="8" t="s">
        <v>880</v>
      </c>
      <c r="E5" s="6">
        <v>1</v>
      </c>
      <c r="F5" s="97"/>
      <c r="G5" s="97"/>
    </row>
    <row r="6" ht="26" customHeight="1" spans="1:7">
      <c r="A6" s="6" t="s">
        <v>793</v>
      </c>
      <c r="B6" s="7" t="s">
        <v>881</v>
      </c>
      <c r="C6" s="7" t="s">
        <v>682</v>
      </c>
      <c r="D6" s="8" t="s">
        <v>882</v>
      </c>
      <c r="E6" s="6">
        <v>1</v>
      </c>
      <c r="F6" s="97"/>
      <c r="G6" s="97"/>
    </row>
    <row r="7" ht="26" customHeight="1" spans="1:7">
      <c r="A7" s="6" t="s">
        <v>797</v>
      </c>
      <c r="B7" s="7" t="s">
        <v>883</v>
      </c>
      <c r="C7" s="7" t="s">
        <v>685</v>
      </c>
      <c r="D7" s="8" t="s">
        <v>884</v>
      </c>
      <c r="E7" s="6">
        <v>1</v>
      </c>
      <c r="F7" s="97"/>
      <c r="G7" s="97"/>
    </row>
    <row r="8" ht="26" customHeight="1" spans="1:7">
      <c r="A8" s="6" t="s">
        <v>788</v>
      </c>
      <c r="B8" s="7" t="s">
        <v>885</v>
      </c>
      <c r="C8" s="7" t="s">
        <v>38</v>
      </c>
      <c r="D8" s="8" t="s">
        <v>886</v>
      </c>
      <c r="E8" s="6">
        <v>1</v>
      </c>
      <c r="F8" s="97"/>
      <c r="G8" s="97"/>
    </row>
    <row r="9" ht="26" customHeight="1" spans="1:7">
      <c r="A9" s="6" t="s">
        <v>791</v>
      </c>
      <c r="B9" s="7" t="s">
        <v>887</v>
      </c>
      <c r="C9" s="7" t="s">
        <v>667</v>
      </c>
      <c r="D9" s="8" t="s">
        <v>888</v>
      </c>
      <c r="E9" s="6">
        <v>1</v>
      </c>
      <c r="F9" s="97"/>
      <c r="G9" s="97"/>
    </row>
    <row r="10" ht="26" customHeight="1" spans="1:7">
      <c r="A10" s="6" t="s">
        <v>691</v>
      </c>
      <c r="B10" s="7" t="s">
        <v>889</v>
      </c>
      <c r="C10" s="7" t="s">
        <v>693</v>
      </c>
      <c r="D10" s="8" t="s">
        <v>890</v>
      </c>
      <c r="E10" s="6">
        <v>2</v>
      </c>
      <c r="F10" s="97"/>
      <c r="G10" s="97"/>
    </row>
    <row r="11" ht="26" customHeight="1" spans="1:7">
      <c r="A11" s="6" t="s">
        <v>696</v>
      </c>
      <c r="B11" s="7" t="s">
        <v>891</v>
      </c>
      <c r="C11" s="7" t="s">
        <v>592</v>
      </c>
      <c r="D11" s="8" t="s">
        <v>892</v>
      </c>
      <c r="E11" s="6">
        <v>2</v>
      </c>
      <c r="F11" s="97"/>
      <c r="G11" s="97"/>
    </row>
    <row r="12" ht="26" customHeight="1" spans="1:7">
      <c r="A12" s="6" t="s">
        <v>698</v>
      </c>
      <c r="B12" s="7" t="s">
        <v>893</v>
      </c>
      <c r="C12" s="7" t="s">
        <v>699</v>
      </c>
      <c r="D12" s="8" t="s">
        <v>894</v>
      </c>
      <c r="E12" s="6">
        <v>2</v>
      </c>
      <c r="F12" s="97"/>
      <c r="G12" s="97"/>
    </row>
    <row r="13" ht="26" customHeight="1" spans="1:7">
      <c r="A13" s="6" t="s">
        <v>701</v>
      </c>
      <c r="B13" s="7" t="s">
        <v>895</v>
      </c>
      <c r="C13" s="7" t="s">
        <v>702</v>
      </c>
      <c r="D13" s="8" t="s">
        <v>896</v>
      </c>
      <c r="E13" s="6">
        <v>2</v>
      </c>
      <c r="F13" s="97"/>
      <c r="G13" s="97"/>
    </row>
    <row r="14" ht="26" customHeight="1" spans="1:7">
      <c r="A14" s="6" t="s">
        <v>704</v>
      </c>
      <c r="B14" s="7" t="s">
        <v>897</v>
      </c>
      <c r="C14" s="7" t="s">
        <v>705</v>
      </c>
      <c r="D14" s="8" t="s">
        <v>898</v>
      </c>
      <c r="E14" s="6">
        <v>1</v>
      </c>
      <c r="F14" s="97"/>
      <c r="G14" s="97"/>
    </row>
    <row r="15" ht="26" customHeight="1" spans="1:7">
      <c r="A15" s="6" t="s">
        <v>707</v>
      </c>
      <c r="B15" s="7" t="s">
        <v>899</v>
      </c>
      <c r="C15" s="7" t="s">
        <v>708</v>
      </c>
      <c r="D15" s="8" t="s">
        <v>900</v>
      </c>
      <c r="E15" s="6">
        <v>1</v>
      </c>
      <c r="F15" s="97"/>
      <c r="G15" s="97"/>
    </row>
    <row r="16" ht="26" customHeight="1" spans="1:7">
      <c r="A16" s="6" t="s">
        <v>722</v>
      </c>
      <c r="B16" s="7" t="s">
        <v>813</v>
      </c>
      <c r="C16" s="7" t="s">
        <v>208</v>
      </c>
      <c r="D16" s="8" t="s">
        <v>814</v>
      </c>
      <c r="E16" s="6">
        <v>1</v>
      </c>
      <c r="F16" s="97"/>
      <c r="G16" s="97"/>
    </row>
    <row r="17" ht="26" customHeight="1" spans="1:7">
      <c r="A17" s="6" t="s">
        <v>716</v>
      </c>
      <c r="B17" s="7" t="s">
        <v>815</v>
      </c>
      <c r="C17" s="7" t="s">
        <v>208</v>
      </c>
      <c r="D17" s="8" t="s">
        <v>816</v>
      </c>
      <c r="E17" s="6">
        <v>1</v>
      </c>
      <c r="F17" s="97"/>
      <c r="G17" s="97"/>
    </row>
    <row r="18" ht="26" customHeight="1" spans="1:7">
      <c r="A18" s="6" t="s">
        <v>719</v>
      </c>
      <c r="B18" s="7" t="s">
        <v>817</v>
      </c>
      <c r="C18" s="7" t="s">
        <v>208</v>
      </c>
      <c r="D18" s="8" t="s">
        <v>818</v>
      </c>
      <c r="E18" s="6">
        <v>1</v>
      </c>
      <c r="F18" s="97"/>
      <c r="G18" s="97"/>
    </row>
    <row r="19" ht="26" customHeight="1" spans="1:7">
      <c r="A19" s="6" t="s">
        <v>819</v>
      </c>
      <c r="B19" s="7" t="s">
        <v>820</v>
      </c>
      <c r="C19" s="7" t="s">
        <v>101</v>
      </c>
      <c r="D19" s="8" t="s">
        <v>821</v>
      </c>
      <c r="E19" s="6">
        <v>1</v>
      </c>
      <c r="F19" s="97"/>
      <c r="G19" s="97"/>
    </row>
    <row r="20" ht="26" customHeight="1" spans="1:7">
      <c r="A20" s="6" t="s">
        <v>726</v>
      </c>
      <c r="B20" s="7" t="s">
        <v>727</v>
      </c>
      <c r="C20" s="7" t="s">
        <v>136</v>
      </c>
      <c r="D20" s="8" t="s">
        <v>728</v>
      </c>
      <c r="E20" s="6">
        <v>1</v>
      </c>
      <c r="F20" s="98"/>
      <c r="G20" s="98"/>
    </row>
    <row r="21" ht="26" customHeight="1" spans="1:7">
      <c r="A21" s="6" t="s">
        <v>766</v>
      </c>
      <c r="B21" s="7" t="s">
        <v>767</v>
      </c>
      <c r="C21" s="7" t="s">
        <v>630</v>
      </c>
      <c r="D21" s="8" t="s">
        <v>822</v>
      </c>
      <c r="E21" s="6" t="s">
        <v>106</v>
      </c>
      <c r="F21" s="97"/>
      <c r="G21" s="97"/>
    </row>
    <row r="22" ht="26" customHeight="1" spans="1:7">
      <c r="A22" s="6" t="s">
        <v>733</v>
      </c>
      <c r="B22" s="7" t="s">
        <v>734</v>
      </c>
      <c r="C22" s="7" t="s">
        <v>823</v>
      </c>
      <c r="D22" s="8" t="s">
        <v>735</v>
      </c>
      <c r="E22" s="6">
        <v>1</v>
      </c>
      <c r="F22" s="97"/>
      <c r="G22" s="97"/>
    </row>
    <row r="23" ht="26" customHeight="1" spans="1:7">
      <c r="A23" s="6" t="s">
        <v>736</v>
      </c>
      <c r="B23" s="7" t="s">
        <v>824</v>
      </c>
      <c r="C23" s="7" t="s">
        <v>738</v>
      </c>
      <c r="D23" s="8" t="s">
        <v>825</v>
      </c>
      <c r="E23" s="6">
        <v>1</v>
      </c>
      <c r="F23" s="97"/>
      <c r="G23" s="97"/>
    </row>
    <row r="24" ht="26" customHeight="1" spans="1:7">
      <c r="A24" s="6" t="s">
        <v>747</v>
      </c>
      <c r="B24" s="7" t="s">
        <v>826</v>
      </c>
      <c r="C24" s="7" t="s">
        <v>9</v>
      </c>
      <c r="D24" s="8" t="s">
        <v>827</v>
      </c>
      <c r="E24" s="6">
        <v>1</v>
      </c>
      <c r="F24" s="97"/>
      <c r="G24" s="97"/>
    </row>
    <row r="25" ht="26" customHeight="1" spans="1:7">
      <c r="A25" s="6" t="s">
        <v>828</v>
      </c>
      <c r="B25" s="7" t="s">
        <v>829</v>
      </c>
      <c r="C25" s="7" t="s">
        <v>9</v>
      </c>
      <c r="D25" s="8" t="s">
        <v>830</v>
      </c>
      <c r="E25" s="6">
        <v>1</v>
      </c>
      <c r="F25" s="97"/>
      <c r="G25" s="97"/>
    </row>
    <row r="26" ht="26" customHeight="1" spans="1:7">
      <c r="A26" s="6" t="s">
        <v>744</v>
      </c>
      <c r="B26" s="7" t="s">
        <v>831</v>
      </c>
      <c r="C26" s="7" t="s">
        <v>9</v>
      </c>
      <c r="D26" s="8" t="s">
        <v>832</v>
      </c>
      <c r="E26" s="6">
        <v>2</v>
      </c>
      <c r="F26" s="97"/>
      <c r="G26" s="97"/>
    </row>
    <row r="27" ht="26" customHeight="1" spans="1:7">
      <c r="A27" s="6" t="s">
        <v>833</v>
      </c>
      <c r="B27" s="7" t="s">
        <v>834</v>
      </c>
      <c r="C27" s="7" t="s">
        <v>9</v>
      </c>
      <c r="D27" s="8" t="s">
        <v>835</v>
      </c>
      <c r="E27" s="6">
        <v>2</v>
      </c>
      <c r="F27" s="97"/>
      <c r="G27" s="97"/>
    </row>
    <row r="28" ht="26" customHeight="1" spans="1:7">
      <c r="A28" s="6" t="s">
        <v>836</v>
      </c>
      <c r="B28" s="7" t="s">
        <v>834</v>
      </c>
      <c r="C28" s="7" t="s">
        <v>9</v>
      </c>
      <c r="D28" s="8" t="s">
        <v>835</v>
      </c>
      <c r="E28" s="6">
        <v>1</v>
      </c>
      <c r="F28" s="97"/>
      <c r="G28" s="97"/>
    </row>
    <row r="29" ht="26" customHeight="1" spans="1:7">
      <c r="A29" s="6" t="s">
        <v>837</v>
      </c>
      <c r="B29" s="7" t="s">
        <v>838</v>
      </c>
      <c r="C29" s="7" t="s">
        <v>752</v>
      </c>
      <c r="D29" s="8" t="s">
        <v>839</v>
      </c>
      <c r="E29" s="6">
        <v>1</v>
      </c>
      <c r="F29" s="97"/>
      <c r="G29" s="97"/>
    </row>
    <row r="30" ht="26" customHeight="1" spans="1:7">
      <c r="A30" s="6" t="s">
        <v>840</v>
      </c>
      <c r="B30" s="7" t="s">
        <v>841</v>
      </c>
      <c r="C30" s="7" t="s">
        <v>756</v>
      </c>
      <c r="D30" s="8" t="s">
        <v>753</v>
      </c>
      <c r="E30" s="6">
        <v>1</v>
      </c>
      <c r="F30" s="97"/>
      <c r="G30" s="97"/>
    </row>
    <row r="31" ht="26" customHeight="1" spans="1:7">
      <c r="A31" s="6" t="s">
        <v>758</v>
      </c>
      <c r="B31" s="7" t="s">
        <v>759</v>
      </c>
      <c r="C31" s="7" t="s">
        <v>92</v>
      </c>
      <c r="D31" s="8" t="s">
        <v>760</v>
      </c>
      <c r="E31" s="6">
        <v>4</v>
      </c>
      <c r="F31" s="97"/>
      <c r="G31" s="97"/>
    </row>
    <row r="32" ht="26" customHeight="1" spans="1:7">
      <c r="A32" s="6" t="str">
        <f>"470"</f>
        <v>470</v>
      </c>
      <c r="B32" s="7" t="str">
        <f>"694800"</f>
        <v>694800</v>
      </c>
      <c r="C32" s="7" t="s">
        <v>352</v>
      </c>
      <c r="D32" s="8" t="s">
        <v>763</v>
      </c>
      <c r="E32" s="6">
        <v>1</v>
      </c>
      <c r="F32" s="97"/>
      <c r="G32" s="97"/>
    </row>
    <row r="33" ht="26" customHeight="1" spans="1:7">
      <c r="A33" s="6">
        <v>800</v>
      </c>
      <c r="B33" s="7">
        <v>84216816</v>
      </c>
      <c r="C33" s="7" t="s">
        <v>764</v>
      </c>
      <c r="D33" s="8" t="s">
        <v>765</v>
      </c>
      <c r="E33" s="6">
        <v>1</v>
      </c>
      <c r="F33" s="97"/>
      <c r="G33" s="97"/>
    </row>
    <row r="34" ht="26" customHeight="1" spans="1:7">
      <c r="A34" s="6" t="s">
        <v>842</v>
      </c>
      <c r="B34" s="7" t="s">
        <v>843</v>
      </c>
      <c r="C34" s="7" t="s">
        <v>774</v>
      </c>
      <c r="D34" s="8" t="s">
        <v>839</v>
      </c>
      <c r="E34" s="6">
        <v>1</v>
      </c>
      <c r="F34" s="97"/>
      <c r="G34" s="97"/>
    </row>
    <row r="35" ht="26" customHeight="1" spans="1:7">
      <c r="A35" s="6" t="s">
        <v>844</v>
      </c>
      <c r="B35" s="7" t="s">
        <v>845</v>
      </c>
      <c r="C35" s="7" t="s">
        <v>778</v>
      </c>
      <c r="D35" s="8" t="s">
        <v>846</v>
      </c>
      <c r="E35" s="6">
        <v>1</v>
      </c>
      <c r="F35" s="97"/>
      <c r="G35" s="97"/>
    </row>
    <row r="36" ht="26" customHeight="1" spans="1:7">
      <c r="A36" s="6" t="s">
        <v>102</v>
      </c>
      <c r="B36" s="7" t="s">
        <v>847</v>
      </c>
      <c r="C36" s="7" t="s">
        <v>782</v>
      </c>
      <c r="D36" s="8" t="s">
        <v>848</v>
      </c>
      <c r="E36" s="6">
        <v>1</v>
      </c>
      <c r="F36" s="97"/>
      <c r="G36" s="97"/>
    </row>
    <row r="37" ht="26" customHeight="1" spans="1:7">
      <c r="A37" s="17" t="s">
        <v>849</v>
      </c>
      <c r="B37" s="99" t="s">
        <v>850</v>
      </c>
      <c r="C37" s="99" t="s">
        <v>782</v>
      </c>
      <c r="D37" s="100" t="s">
        <v>851</v>
      </c>
      <c r="E37" s="17">
        <v>1</v>
      </c>
      <c r="F37" s="101"/>
      <c r="G37" s="102"/>
    </row>
    <row r="38" s="21" customFormat="1" ht="26" customHeight="1" spans="1:7">
      <c r="A38" s="12" t="s">
        <v>107</v>
      </c>
      <c r="B38" s="13"/>
      <c r="C38" s="13"/>
      <c r="D38" s="13"/>
      <c r="E38" s="13"/>
      <c r="F38" s="14"/>
      <c r="G38" s="28"/>
    </row>
    <row r="39" s="21" customFormat="1" ht="26" customHeight="1" spans="1:7">
      <c r="A39" s="12" t="s">
        <v>108</v>
      </c>
      <c r="B39" s="13"/>
      <c r="C39" s="13"/>
      <c r="D39" s="13"/>
      <c r="E39" s="13"/>
      <c r="F39" s="14"/>
      <c r="G39" s="28"/>
    </row>
    <row r="40" s="21" customFormat="1" ht="26" customHeight="1" spans="1:7">
      <c r="A40" s="29" t="s">
        <v>109</v>
      </c>
      <c r="B40" s="30"/>
      <c r="C40" s="30"/>
      <c r="D40" s="30"/>
      <c r="E40" s="30"/>
      <c r="F40" s="31"/>
      <c r="G40" s="32"/>
    </row>
    <row r="41" s="21" customFormat="1" ht="24" customHeight="1" spans="1:7">
      <c r="A41" s="22"/>
      <c r="B41"/>
      <c r="C41" s="23"/>
      <c r="D41" s="24"/>
      <c r="E41" s="22"/>
      <c r="F41"/>
      <c r="G41"/>
    </row>
    <row r="42" spans="1:5">
      <c r="A42" s="22"/>
      <c r="B42"/>
      <c r="C42" s="23"/>
      <c r="D42" s="24"/>
      <c r="E42" s="22"/>
    </row>
    <row r="43" spans="1:5">
      <c r="A43" s="22"/>
      <c r="B43"/>
      <c r="C43" s="23"/>
      <c r="D43" s="24"/>
      <c r="E43" s="22"/>
    </row>
    <row r="44" spans="1:5">
      <c r="A44" s="22"/>
      <c r="B44"/>
      <c r="C44" s="23"/>
      <c r="D44" s="24"/>
      <c r="E44" s="22"/>
    </row>
  </sheetData>
  <mergeCells count="4">
    <mergeCell ref="A1:G1"/>
    <mergeCell ref="A38:F38"/>
    <mergeCell ref="A39:F39"/>
    <mergeCell ref="A40:F40"/>
  </mergeCells>
  <pageMargins left="0.393055555555556" right="0.354166666666667" top="0.275" bottom="0.275" header="0.27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58"/>
  <sheetViews>
    <sheetView topLeftCell="A29" workbookViewId="0">
      <selection activeCell="E59" sqref="E59"/>
    </sheetView>
  </sheetViews>
  <sheetFormatPr defaultColWidth="8.66666666666667" defaultRowHeight="14.25" outlineLevelCol="7"/>
  <cols>
    <col min="1" max="2" width="8.66666666666667" style="34"/>
    <col min="3" max="4" width="14.6666666666667" style="34" customWidth="1"/>
    <col min="5" max="5" width="45.6666666666667" style="34" customWidth="1"/>
    <col min="6" max="6" width="6.875" style="34" customWidth="1"/>
    <col min="7" max="7" width="18.125" style="34" customWidth="1"/>
    <col min="8" max="8" width="17.5" customWidth="1"/>
  </cols>
  <sheetData>
    <row r="1" ht="22.5" spans="1:8">
      <c r="A1" s="168" t="s">
        <v>110</v>
      </c>
      <c r="B1" s="168"/>
      <c r="C1" s="168"/>
      <c r="D1" s="168"/>
      <c r="E1" s="168"/>
      <c r="F1" s="168"/>
      <c r="G1" s="168"/>
      <c r="H1" s="168"/>
    </row>
    <row r="2" spans="1:8">
      <c r="A2" s="169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73">
        <v>10</v>
      </c>
      <c r="C3" s="174">
        <v>2880830</v>
      </c>
      <c r="D3" s="175" t="s">
        <v>9</v>
      </c>
      <c r="E3" s="175" t="s">
        <v>10</v>
      </c>
      <c r="F3" s="172" t="str">
        <f>"1"</f>
        <v>1</v>
      </c>
      <c r="G3" s="180"/>
      <c r="H3" s="180"/>
    </row>
    <row r="4" spans="1:8">
      <c r="A4" s="172">
        <v>2</v>
      </c>
      <c r="B4" s="176">
        <v>11</v>
      </c>
      <c r="C4" s="171">
        <v>101230</v>
      </c>
      <c r="D4" s="175" t="s">
        <v>111</v>
      </c>
      <c r="E4" s="175" t="s">
        <v>12</v>
      </c>
      <c r="F4" s="172" t="str">
        <f>"8"</f>
        <v>8</v>
      </c>
      <c r="G4" s="180"/>
      <c r="H4" s="180"/>
    </row>
    <row r="5" spans="1:8">
      <c r="A5" s="172">
        <v>3</v>
      </c>
      <c r="B5" s="176">
        <v>13</v>
      </c>
      <c r="C5" s="171">
        <v>8064482</v>
      </c>
      <c r="D5" s="175" t="s">
        <v>112</v>
      </c>
      <c r="E5" s="175" t="s">
        <v>14</v>
      </c>
      <c r="F5" s="172" t="str">
        <f>"2"</f>
        <v>2</v>
      </c>
      <c r="G5" s="180"/>
      <c r="H5" s="180"/>
    </row>
    <row r="6" spans="1:8">
      <c r="A6" s="172">
        <v>4</v>
      </c>
      <c r="B6" s="176">
        <v>15</v>
      </c>
      <c r="C6" s="171">
        <v>2875179</v>
      </c>
      <c r="D6" s="175" t="s">
        <v>9</v>
      </c>
      <c r="E6" s="175" t="s">
        <v>15</v>
      </c>
      <c r="F6" s="172" t="str">
        <f>"1"</f>
        <v>1</v>
      </c>
      <c r="G6" s="180"/>
      <c r="H6" s="180"/>
    </row>
    <row r="7" spans="1:8">
      <c r="A7" s="172">
        <v>5</v>
      </c>
      <c r="B7" s="176">
        <v>16</v>
      </c>
      <c r="C7" s="171">
        <v>101230</v>
      </c>
      <c r="D7" s="175" t="s">
        <v>111</v>
      </c>
      <c r="E7" s="175" t="s">
        <v>12</v>
      </c>
      <c r="F7" s="172" t="str">
        <f>"8"</f>
        <v>8</v>
      </c>
      <c r="G7" s="180"/>
      <c r="H7" s="180"/>
    </row>
    <row r="8" spans="1:8">
      <c r="A8" s="172">
        <v>6</v>
      </c>
      <c r="B8" s="176">
        <v>17</v>
      </c>
      <c r="C8" s="171">
        <v>8064482</v>
      </c>
      <c r="D8" s="175" t="s">
        <v>112</v>
      </c>
      <c r="E8" s="175" t="s">
        <v>16</v>
      </c>
      <c r="F8" s="172" t="str">
        <f>"2"</f>
        <v>2</v>
      </c>
      <c r="G8" s="180"/>
      <c r="H8" s="180"/>
    </row>
    <row r="9" spans="1:8">
      <c r="A9" s="172">
        <v>7</v>
      </c>
      <c r="B9" s="176">
        <v>25</v>
      </c>
      <c r="C9" s="171">
        <v>2879123</v>
      </c>
      <c r="D9" s="175" t="s">
        <v>113</v>
      </c>
      <c r="E9" s="175" t="s">
        <v>114</v>
      </c>
      <c r="F9" s="172" t="str">
        <f>"1"</f>
        <v>1</v>
      </c>
      <c r="G9" s="180"/>
      <c r="H9" s="180"/>
    </row>
    <row r="10" spans="1:8">
      <c r="A10" s="172">
        <v>8</v>
      </c>
      <c r="B10" s="176">
        <v>26</v>
      </c>
      <c r="C10" s="171">
        <v>123196</v>
      </c>
      <c r="D10" s="175" t="s">
        <v>111</v>
      </c>
      <c r="E10" s="175" t="s">
        <v>115</v>
      </c>
      <c r="F10" s="172" t="str">
        <f>"6"</f>
        <v>6</v>
      </c>
      <c r="G10" s="180"/>
      <c r="H10" s="180"/>
    </row>
    <row r="11" spans="1:8">
      <c r="A11" s="172">
        <v>9</v>
      </c>
      <c r="B11" s="176">
        <v>27</v>
      </c>
      <c r="C11" s="171">
        <v>101176</v>
      </c>
      <c r="D11" s="175" t="s">
        <v>111</v>
      </c>
      <c r="E11" s="175" t="s">
        <v>21</v>
      </c>
      <c r="F11" s="172" t="str">
        <f>"2"</f>
        <v>2</v>
      </c>
      <c r="G11" s="180"/>
      <c r="H11" s="180"/>
    </row>
    <row r="12" spans="1:8">
      <c r="A12" s="172">
        <v>10</v>
      </c>
      <c r="B12" s="176">
        <v>30</v>
      </c>
      <c r="C12" s="171">
        <v>2880938</v>
      </c>
      <c r="D12" s="175" t="s">
        <v>9</v>
      </c>
      <c r="E12" s="175" t="s">
        <v>116</v>
      </c>
      <c r="F12" s="172" t="str">
        <f>"1"</f>
        <v>1</v>
      </c>
      <c r="G12" s="180"/>
      <c r="H12" s="180"/>
    </row>
    <row r="13" spans="1:8">
      <c r="A13" s="172">
        <v>11</v>
      </c>
      <c r="B13" s="176">
        <v>31</v>
      </c>
      <c r="C13" s="177">
        <v>101176</v>
      </c>
      <c r="D13" s="175" t="s">
        <v>111</v>
      </c>
      <c r="E13" s="175" t="s">
        <v>21</v>
      </c>
      <c r="F13" s="172" t="str">
        <f>"8"</f>
        <v>8</v>
      </c>
      <c r="G13" s="180"/>
      <c r="H13" s="180"/>
    </row>
    <row r="14" spans="1:8">
      <c r="A14" s="172">
        <v>12</v>
      </c>
      <c r="B14" s="176">
        <v>33</v>
      </c>
      <c r="C14" s="177">
        <v>8064482</v>
      </c>
      <c r="D14" s="175" t="s">
        <v>112</v>
      </c>
      <c r="E14" s="175" t="s">
        <v>16</v>
      </c>
      <c r="F14" s="172" t="str">
        <f>"2"</f>
        <v>2</v>
      </c>
      <c r="G14" s="180"/>
      <c r="H14" s="180"/>
    </row>
    <row r="15" spans="1:8">
      <c r="A15" s="172">
        <v>13</v>
      </c>
      <c r="B15" s="176">
        <v>70</v>
      </c>
      <c r="C15" s="171">
        <v>2876639</v>
      </c>
      <c r="D15" s="175" t="s">
        <v>25</v>
      </c>
      <c r="E15" s="175" t="s">
        <v>26</v>
      </c>
      <c r="F15" s="172" t="str">
        <f>"1"</f>
        <v>1</v>
      </c>
      <c r="G15" s="180"/>
      <c r="H15" s="180"/>
    </row>
    <row r="16" spans="1:8">
      <c r="A16" s="172">
        <v>14</v>
      </c>
      <c r="B16" s="176">
        <v>71</v>
      </c>
      <c r="C16" s="177">
        <v>101168</v>
      </c>
      <c r="D16" s="175" t="s">
        <v>111</v>
      </c>
      <c r="E16" s="175" t="s">
        <v>28</v>
      </c>
      <c r="F16" s="172" t="str">
        <f>"12"</f>
        <v>12</v>
      </c>
      <c r="G16" s="180"/>
      <c r="H16" s="180"/>
    </row>
    <row r="17" spans="1:8">
      <c r="A17" s="172">
        <v>15</v>
      </c>
      <c r="B17" s="176">
        <v>73</v>
      </c>
      <c r="C17" s="177">
        <v>8065209</v>
      </c>
      <c r="D17" s="175" t="s">
        <v>112</v>
      </c>
      <c r="E17" s="175" t="s">
        <v>30</v>
      </c>
      <c r="F17" s="172" t="str">
        <f t="shared" ref="F17:F22" si="0">"2"</f>
        <v>2</v>
      </c>
      <c r="G17" s="180"/>
      <c r="H17" s="180"/>
    </row>
    <row r="18" spans="1:8">
      <c r="A18" s="172">
        <v>16</v>
      </c>
      <c r="B18" s="176">
        <v>75</v>
      </c>
      <c r="C18" s="177">
        <v>2876558</v>
      </c>
      <c r="D18" s="175" t="s">
        <v>25</v>
      </c>
      <c r="E18" s="175" t="s">
        <v>117</v>
      </c>
      <c r="F18" s="172" t="str">
        <f t="shared" ref="F18:F28" si="1">"1"</f>
        <v>1</v>
      </c>
      <c r="G18" s="180"/>
      <c r="H18" s="180"/>
    </row>
    <row r="19" spans="1:8">
      <c r="A19" s="172">
        <v>17</v>
      </c>
      <c r="B19" s="176">
        <v>76</v>
      </c>
      <c r="C19" s="177">
        <v>101222</v>
      </c>
      <c r="D19" s="175" t="s">
        <v>111</v>
      </c>
      <c r="E19" s="175" t="s">
        <v>118</v>
      </c>
      <c r="F19" s="172" t="str">
        <f>"8"</f>
        <v>8</v>
      </c>
      <c r="G19" s="180"/>
      <c r="H19" s="180"/>
    </row>
    <row r="20" spans="1:8">
      <c r="A20" s="172">
        <v>18</v>
      </c>
      <c r="B20" s="176">
        <v>78</v>
      </c>
      <c r="C20" s="177">
        <v>8065209</v>
      </c>
      <c r="D20" s="175" t="s">
        <v>112</v>
      </c>
      <c r="E20" s="175" t="s">
        <v>30</v>
      </c>
      <c r="F20" s="172" t="str">
        <f t="shared" si="0"/>
        <v>2</v>
      </c>
      <c r="G20" s="180"/>
      <c r="H20" s="180"/>
    </row>
    <row r="21" spans="1:8">
      <c r="A21" s="172">
        <v>19</v>
      </c>
      <c r="B21" s="176">
        <v>100</v>
      </c>
      <c r="C21" s="171">
        <v>2873036</v>
      </c>
      <c r="D21" s="175" t="s">
        <v>119</v>
      </c>
      <c r="E21" s="175" t="s">
        <v>39</v>
      </c>
      <c r="F21" s="172" t="str">
        <f t="shared" si="1"/>
        <v>1</v>
      </c>
      <c r="G21" s="180"/>
      <c r="H21" s="180"/>
    </row>
    <row r="22" spans="1:8">
      <c r="A22" s="172">
        <v>20</v>
      </c>
      <c r="B22" s="176">
        <v>110</v>
      </c>
      <c r="C22" s="171">
        <v>112682</v>
      </c>
      <c r="D22" s="175" t="s">
        <v>86</v>
      </c>
      <c r="E22" s="175" t="s">
        <v>41</v>
      </c>
      <c r="F22" s="172" t="str">
        <f t="shared" si="0"/>
        <v>2</v>
      </c>
      <c r="G22" s="180"/>
      <c r="H22" s="180"/>
    </row>
    <row r="23" spans="1:8">
      <c r="A23" s="172">
        <v>21</v>
      </c>
      <c r="B23" s="176">
        <v>130</v>
      </c>
      <c r="C23" s="171">
        <v>8061009</v>
      </c>
      <c r="D23" s="175" t="s">
        <v>42</v>
      </c>
      <c r="E23" s="175" t="s">
        <v>43</v>
      </c>
      <c r="F23" s="172" t="str">
        <f t="shared" si="1"/>
        <v>1</v>
      </c>
      <c r="G23" s="180"/>
      <c r="H23" s="180"/>
    </row>
    <row r="24" spans="1:8">
      <c r="A24" s="172">
        <v>22</v>
      </c>
      <c r="B24" s="176">
        <v>131</v>
      </c>
      <c r="C24" s="178">
        <v>8061033</v>
      </c>
      <c r="D24" s="175" t="s">
        <v>42</v>
      </c>
      <c r="E24" s="175" t="s">
        <v>44</v>
      </c>
      <c r="F24" s="172" t="str">
        <f t="shared" si="1"/>
        <v>1</v>
      </c>
      <c r="G24" s="180"/>
      <c r="H24" s="180"/>
    </row>
    <row r="25" spans="1:8">
      <c r="A25" s="172">
        <v>23</v>
      </c>
      <c r="B25" s="176">
        <v>136</v>
      </c>
      <c r="C25" s="171">
        <v>2878399</v>
      </c>
      <c r="D25" s="175" t="s">
        <v>120</v>
      </c>
      <c r="E25" s="175" t="s">
        <v>46</v>
      </c>
      <c r="F25" s="172" t="str">
        <f t="shared" si="1"/>
        <v>1</v>
      </c>
      <c r="G25" s="180"/>
      <c r="H25" s="180"/>
    </row>
    <row r="26" spans="1:8">
      <c r="A26" s="172">
        <v>24</v>
      </c>
      <c r="B26" s="176">
        <v>180</v>
      </c>
      <c r="C26" s="171">
        <v>8064628</v>
      </c>
      <c r="D26" s="175" t="s">
        <v>121</v>
      </c>
      <c r="E26" s="175" t="s">
        <v>122</v>
      </c>
      <c r="F26" s="172" t="str">
        <f t="shared" si="1"/>
        <v>1</v>
      </c>
      <c r="G26" s="180"/>
      <c r="H26" s="180"/>
    </row>
    <row r="27" spans="1:8">
      <c r="A27" s="172">
        <v>25</v>
      </c>
      <c r="B27" s="176">
        <v>193</v>
      </c>
      <c r="C27" s="171">
        <v>8063389</v>
      </c>
      <c r="D27" s="175" t="s">
        <v>34</v>
      </c>
      <c r="E27" s="175" t="s">
        <v>49</v>
      </c>
      <c r="F27" s="172" t="str">
        <f t="shared" si="1"/>
        <v>1</v>
      </c>
      <c r="G27" s="180"/>
      <c r="H27" s="180"/>
    </row>
    <row r="28" spans="1:8">
      <c r="A28" s="172">
        <v>26</v>
      </c>
      <c r="B28" s="176">
        <v>194</v>
      </c>
      <c r="C28" s="171">
        <v>8063397</v>
      </c>
      <c r="D28" s="175" t="s">
        <v>34</v>
      </c>
      <c r="E28" s="175" t="s">
        <v>50</v>
      </c>
      <c r="F28" s="172" t="str">
        <f t="shared" si="1"/>
        <v>1</v>
      </c>
      <c r="G28" s="180"/>
      <c r="H28" s="180"/>
    </row>
    <row r="29" spans="1:8">
      <c r="A29" s="172">
        <v>27</v>
      </c>
      <c r="B29" s="176">
        <v>195</v>
      </c>
      <c r="C29" s="171">
        <v>8063400</v>
      </c>
      <c r="D29" s="175" t="s">
        <v>34</v>
      </c>
      <c r="E29" s="175" t="s">
        <v>51</v>
      </c>
      <c r="F29" s="172" t="str">
        <f>"2"</f>
        <v>2</v>
      </c>
      <c r="G29" s="180"/>
      <c r="H29" s="180"/>
    </row>
    <row r="30" spans="1:8">
      <c r="A30" s="172">
        <v>28</v>
      </c>
      <c r="B30" s="176">
        <v>199</v>
      </c>
      <c r="C30" s="171">
        <v>90123</v>
      </c>
      <c r="D30" s="175" t="s">
        <v>52</v>
      </c>
      <c r="E30" s="175" t="s">
        <v>123</v>
      </c>
      <c r="F30" s="172" t="str">
        <f t="shared" ref="F30:F37" si="2">"1"</f>
        <v>1</v>
      </c>
      <c r="G30" s="180"/>
      <c r="H30" s="180"/>
    </row>
    <row r="31" spans="1:8">
      <c r="A31" s="172">
        <v>29</v>
      </c>
      <c r="B31" s="176">
        <v>201</v>
      </c>
      <c r="C31" s="171">
        <v>92061</v>
      </c>
      <c r="D31" s="175" t="s">
        <v>124</v>
      </c>
      <c r="E31" s="175" t="s">
        <v>125</v>
      </c>
      <c r="F31" s="172" t="str">
        <f t="shared" si="2"/>
        <v>1</v>
      </c>
      <c r="G31" s="180"/>
      <c r="H31" s="180"/>
    </row>
    <row r="32" spans="1:8">
      <c r="A32" s="172">
        <v>30</v>
      </c>
      <c r="B32" s="176">
        <v>210</v>
      </c>
      <c r="C32" s="171" t="s">
        <v>57</v>
      </c>
      <c r="D32" s="175" t="s">
        <v>86</v>
      </c>
      <c r="E32" s="175" t="s">
        <v>58</v>
      </c>
      <c r="F32" s="172" t="str">
        <f>"2"</f>
        <v>2</v>
      </c>
      <c r="G32" s="180"/>
      <c r="H32" s="180"/>
    </row>
    <row r="33" spans="1:8">
      <c r="A33" s="172">
        <v>31</v>
      </c>
      <c r="B33" s="176">
        <v>231</v>
      </c>
      <c r="C33" s="171">
        <v>8060592</v>
      </c>
      <c r="D33" s="175" t="s">
        <v>42</v>
      </c>
      <c r="E33" s="175" t="s">
        <v>126</v>
      </c>
      <c r="F33" s="172" t="str">
        <f t="shared" si="2"/>
        <v>1</v>
      </c>
      <c r="G33" s="180"/>
      <c r="H33" s="180"/>
    </row>
    <row r="34" spans="1:8">
      <c r="A34" s="172">
        <v>32</v>
      </c>
      <c r="B34" s="176">
        <v>242</v>
      </c>
      <c r="C34" s="171" t="s">
        <v>60</v>
      </c>
      <c r="D34" s="175" t="s">
        <v>61</v>
      </c>
      <c r="E34" s="175" t="s">
        <v>62</v>
      </c>
      <c r="F34" s="172" t="str">
        <f t="shared" si="2"/>
        <v>1</v>
      </c>
      <c r="G34" s="180"/>
      <c r="H34" s="180"/>
    </row>
    <row r="35" spans="1:8">
      <c r="A35" s="172">
        <v>33</v>
      </c>
      <c r="B35" s="176">
        <v>243</v>
      </c>
      <c r="C35" s="171">
        <v>2869101</v>
      </c>
      <c r="D35" s="175" t="s">
        <v>61</v>
      </c>
      <c r="E35" s="175" t="s">
        <v>63</v>
      </c>
      <c r="F35" s="172" t="str">
        <f t="shared" si="2"/>
        <v>1</v>
      </c>
      <c r="G35" s="180"/>
      <c r="H35" s="180"/>
    </row>
    <row r="36" spans="1:8">
      <c r="A36" s="172">
        <v>34</v>
      </c>
      <c r="B36" s="176">
        <v>293</v>
      </c>
      <c r="C36" s="171">
        <v>8063206</v>
      </c>
      <c r="D36" s="175" t="s">
        <v>34</v>
      </c>
      <c r="E36" s="175" t="s">
        <v>64</v>
      </c>
      <c r="F36" s="172" t="str">
        <f t="shared" si="2"/>
        <v>1</v>
      </c>
      <c r="G36" s="180"/>
      <c r="H36" s="180"/>
    </row>
    <row r="37" spans="1:8">
      <c r="A37" s="172">
        <v>35</v>
      </c>
      <c r="B37" s="176">
        <v>294</v>
      </c>
      <c r="C37" s="171">
        <v>8063214</v>
      </c>
      <c r="D37" s="175" t="s">
        <v>34</v>
      </c>
      <c r="E37" s="175" t="s">
        <v>65</v>
      </c>
      <c r="F37" s="172" t="str">
        <f t="shared" si="2"/>
        <v>1</v>
      </c>
      <c r="G37" s="180"/>
      <c r="H37" s="180"/>
    </row>
    <row r="38" spans="1:8">
      <c r="A38" s="172">
        <v>36</v>
      </c>
      <c r="B38" s="176">
        <v>295</v>
      </c>
      <c r="C38" s="171">
        <v>8063222</v>
      </c>
      <c r="D38" s="175" t="s">
        <v>34</v>
      </c>
      <c r="E38" s="175" t="s">
        <v>66</v>
      </c>
      <c r="F38" s="172" t="str">
        <f>"2"</f>
        <v>2</v>
      </c>
      <c r="G38" s="180"/>
      <c r="H38" s="180"/>
    </row>
    <row r="39" spans="1:8">
      <c r="A39" s="172">
        <v>37</v>
      </c>
      <c r="B39" s="170">
        <v>299</v>
      </c>
      <c r="C39" s="171">
        <v>90743</v>
      </c>
      <c r="D39" s="175" t="s">
        <v>68</v>
      </c>
      <c r="E39" s="175" t="s">
        <v>127</v>
      </c>
      <c r="F39" s="172" t="str">
        <f t="shared" ref="F39:F47" si="3">"1"</f>
        <v>1</v>
      </c>
      <c r="G39" s="180"/>
      <c r="H39" s="180"/>
    </row>
    <row r="40" spans="1:8">
      <c r="A40" s="172">
        <v>38</v>
      </c>
      <c r="B40" s="170">
        <v>301</v>
      </c>
      <c r="C40" s="171">
        <v>92959</v>
      </c>
      <c r="D40" s="175" t="s">
        <v>128</v>
      </c>
      <c r="E40" s="175" t="s">
        <v>129</v>
      </c>
      <c r="F40" s="172" t="str">
        <f t="shared" si="3"/>
        <v>1</v>
      </c>
      <c r="G40" s="180"/>
      <c r="H40" s="180"/>
    </row>
    <row r="41" spans="1:8">
      <c r="A41" s="172">
        <v>39</v>
      </c>
      <c r="B41" s="170">
        <v>310</v>
      </c>
      <c r="C41" s="171">
        <v>8061505</v>
      </c>
      <c r="D41" s="175" t="s">
        <v>86</v>
      </c>
      <c r="E41" s="175" t="s">
        <v>73</v>
      </c>
      <c r="F41" s="172" t="str">
        <f t="shared" si="3"/>
        <v>1</v>
      </c>
      <c r="G41" s="180"/>
      <c r="H41" s="180"/>
    </row>
    <row r="42" spans="1:8">
      <c r="A42" s="172">
        <v>40</v>
      </c>
      <c r="B42" s="170">
        <v>311</v>
      </c>
      <c r="C42" s="171">
        <v>8061858</v>
      </c>
      <c r="D42" s="175" t="s">
        <v>86</v>
      </c>
      <c r="E42" s="175" t="s">
        <v>130</v>
      </c>
      <c r="F42" s="172" t="str">
        <f t="shared" si="3"/>
        <v>1</v>
      </c>
      <c r="G42" s="180"/>
      <c r="H42" s="180"/>
    </row>
    <row r="43" spans="1:8">
      <c r="A43" s="172">
        <v>41</v>
      </c>
      <c r="B43" s="170">
        <v>330</v>
      </c>
      <c r="C43" s="171">
        <v>8065225</v>
      </c>
      <c r="D43" s="175" t="s">
        <v>42</v>
      </c>
      <c r="E43" s="175" t="s">
        <v>131</v>
      </c>
      <c r="F43" s="172" t="str">
        <f t="shared" si="3"/>
        <v>1</v>
      </c>
      <c r="G43" s="180"/>
      <c r="H43" s="180"/>
    </row>
    <row r="44" spans="1:8">
      <c r="A44" s="172">
        <v>42</v>
      </c>
      <c r="B44" s="170">
        <v>343</v>
      </c>
      <c r="C44" s="171">
        <v>2868458</v>
      </c>
      <c r="D44" s="175" t="s">
        <v>61</v>
      </c>
      <c r="E44" s="175" t="s">
        <v>132</v>
      </c>
      <c r="F44" s="172" t="str">
        <f t="shared" si="3"/>
        <v>1</v>
      </c>
      <c r="G44" s="180"/>
      <c r="H44" s="180"/>
    </row>
    <row r="45" spans="1:8">
      <c r="A45" s="172">
        <v>43</v>
      </c>
      <c r="B45" s="170">
        <v>380</v>
      </c>
      <c r="C45" s="171">
        <v>174971</v>
      </c>
      <c r="D45" s="175" t="s">
        <v>133</v>
      </c>
      <c r="E45" s="175" t="s">
        <v>134</v>
      </c>
      <c r="F45" s="172" t="str">
        <f t="shared" si="3"/>
        <v>1</v>
      </c>
      <c r="G45" s="180"/>
      <c r="H45" s="180"/>
    </row>
    <row r="46" spans="1:8">
      <c r="A46" s="172">
        <v>44</v>
      </c>
      <c r="B46" s="170">
        <v>393</v>
      </c>
      <c r="C46" s="171">
        <v>8063133</v>
      </c>
      <c r="D46" s="175" t="s">
        <v>34</v>
      </c>
      <c r="E46" s="175" t="s">
        <v>79</v>
      </c>
      <c r="F46" s="172" t="str">
        <f t="shared" si="3"/>
        <v>1</v>
      </c>
      <c r="G46" s="180"/>
      <c r="H46" s="180"/>
    </row>
    <row r="47" spans="1:8">
      <c r="A47" s="172">
        <v>45</v>
      </c>
      <c r="B47" s="170">
        <v>394</v>
      </c>
      <c r="C47" s="171">
        <v>8063141</v>
      </c>
      <c r="D47" s="175" t="s">
        <v>34</v>
      </c>
      <c r="E47" s="175" t="s">
        <v>80</v>
      </c>
      <c r="F47" s="172" t="str">
        <f t="shared" si="3"/>
        <v>1</v>
      </c>
      <c r="G47" s="180"/>
      <c r="H47" s="180"/>
    </row>
    <row r="48" spans="1:8">
      <c r="A48" s="172">
        <v>46</v>
      </c>
      <c r="B48" s="170">
        <v>395</v>
      </c>
      <c r="C48" s="171">
        <v>8063168</v>
      </c>
      <c r="D48" s="175" t="s">
        <v>34</v>
      </c>
      <c r="E48" s="175" t="s">
        <v>81</v>
      </c>
      <c r="F48" s="172" t="str">
        <f>"2"</f>
        <v>2</v>
      </c>
      <c r="G48" s="180"/>
      <c r="H48" s="180"/>
    </row>
    <row r="49" spans="1:8">
      <c r="A49" s="172">
        <v>47</v>
      </c>
      <c r="B49" s="170">
        <v>725</v>
      </c>
      <c r="C49" s="171">
        <v>102318</v>
      </c>
      <c r="D49" s="175" t="s">
        <v>92</v>
      </c>
      <c r="E49" s="175" t="s">
        <v>93</v>
      </c>
      <c r="F49" s="172" t="str">
        <f>"2"</f>
        <v>2</v>
      </c>
      <c r="G49" s="180"/>
      <c r="H49" s="180"/>
    </row>
    <row r="50" spans="1:8">
      <c r="A50" s="172">
        <v>48</v>
      </c>
      <c r="B50" s="170">
        <v>730</v>
      </c>
      <c r="C50" s="171">
        <v>2878666</v>
      </c>
      <c r="D50" s="175" t="s">
        <v>135</v>
      </c>
      <c r="E50" s="175" t="s">
        <v>95</v>
      </c>
      <c r="F50" s="172" t="str">
        <f t="shared" ref="F50:F52" si="4">"1"</f>
        <v>1</v>
      </c>
      <c r="G50" s="180"/>
      <c r="H50" s="180"/>
    </row>
    <row r="51" spans="1:8">
      <c r="A51" s="172">
        <v>49</v>
      </c>
      <c r="B51" s="170">
        <v>731</v>
      </c>
      <c r="C51" s="171">
        <v>8064776</v>
      </c>
      <c r="D51" s="175" t="s">
        <v>96</v>
      </c>
      <c r="E51" s="175" t="s">
        <v>97</v>
      </c>
      <c r="F51" s="172" t="str">
        <f t="shared" si="4"/>
        <v>1</v>
      </c>
      <c r="G51" s="180"/>
      <c r="H51" s="180"/>
    </row>
    <row r="52" spans="1:8">
      <c r="A52" s="172">
        <v>50</v>
      </c>
      <c r="B52" s="170">
        <v>740</v>
      </c>
      <c r="C52" s="171">
        <v>2874679</v>
      </c>
      <c r="D52" s="175" t="s">
        <v>136</v>
      </c>
      <c r="E52" s="175" t="s">
        <v>99</v>
      </c>
      <c r="F52" s="172" t="str">
        <f t="shared" si="4"/>
        <v>1</v>
      </c>
      <c r="G52" s="180"/>
      <c r="H52" s="180"/>
    </row>
    <row r="53" spans="1:8">
      <c r="A53" s="172">
        <v>51</v>
      </c>
      <c r="B53" s="170">
        <v>750</v>
      </c>
      <c r="C53" s="171">
        <v>8065187</v>
      </c>
      <c r="D53" s="175" t="s">
        <v>112</v>
      </c>
      <c r="E53" s="175" t="s">
        <v>100</v>
      </c>
      <c r="F53" s="172" t="str">
        <f>"9"</f>
        <v>9</v>
      </c>
      <c r="G53" s="180"/>
      <c r="H53" s="180"/>
    </row>
    <row r="54" spans="1:8">
      <c r="A54" s="172">
        <v>52</v>
      </c>
      <c r="B54" s="170">
        <v>1</v>
      </c>
      <c r="C54" s="171">
        <v>1</v>
      </c>
      <c r="D54" s="178" t="s">
        <v>101</v>
      </c>
      <c r="E54" s="172"/>
      <c r="F54" s="172">
        <v>1</v>
      </c>
      <c r="G54" s="182"/>
      <c r="H54" s="180"/>
    </row>
    <row r="55" spans="1:8">
      <c r="A55" s="172">
        <v>53</v>
      </c>
      <c r="B55" s="193" t="s">
        <v>102</v>
      </c>
      <c r="C55" s="193" t="s">
        <v>103</v>
      </c>
      <c r="D55" s="178" t="s">
        <v>104</v>
      </c>
      <c r="E55" s="194" t="s">
        <v>105</v>
      </c>
      <c r="F55" s="195" t="s">
        <v>106</v>
      </c>
      <c r="G55" s="196"/>
      <c r="H55" s="180"/>
    </row>
    <row r="56" spans="1:8">
      <c r="A56" s="213" t="s">
        <v>107</v>
      </c>
      <c r="B56" s="214"/>
      <c r="C56" s="214"/>
      <c r="D56" s="214"/>
      <c r="E56" s="214"/>
      <c r="F56" s="214"/>
      <c r="G56" s="215"/>
      <c r="H56" s="116"/>
    </row>
    <row r="57" spans="1:8">
      <c r="A57" s="213" t="s">
        <v>108</v>
      </c>
      <c r="B57" s="214"/>
      <c r="C57" s="214"/>
      <c r="D57" s="214"/>
      <c r="E57" s="214"/>
      <c r="F57" s="214"/>
      <c r="G57" s="215"/>
      <c r="H57" s="116"/>
    </row>
    <row r="58" spans="1:8">
      <c r="A58" s="213" t="s">
        <v>109</v>
      </c>
      <c r="B58" s="214"/>
      <c r="C58" s="214"/>
      <c r="D58" s="214"/>
      <c r="E58" s="214"/>
      <c r="F58" s="214"/>
      <c r="G58" s="215"/>
      <c r="H58" s="116"/>
    </row>
  </sheetData>
  <mergeCells count="4">
    <mergeCell ref="A1:H1"/>
    <mergeCell ref="A56:G56"/>
    <mergeCell ref="A57:G57"/>
    <mergeCell ref="A58:G58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G43"/>
  <sheetViews>
    <sheetView topLeftCell="A31" workbookViewId="0">
      <selection activeCell="A37" sqref="A37:F37"/>
    </sheetView>
  </sheetViews>
  <sheetFormatPr defaultColWidth="9" defaultRowHeight="14.25" outlineLevelCol="6"/>
  <cols>
    <col min="1" max="1" width="5.91666666666667" style="44" customWidth="1"/>
    <col min="2" max="2" width="8.83333333333333" style="44" customWidth="1"/>
    <col min="3" max="3" width="26.1666666666667" style="45" customWidth="1"/>
    <col min="4" max="4" width="24.1666666666667" style="46" customWidth="1"/>
    <col min="5" max="5" width="5" style="44" customWidth="1"/>
    <col min="6" max="6" width="19.375" style="44" customWidth="1"/>
    <col min="7" max="7" width="19.875" style="44" customWidth="1"/>
  </cols>
  <sheetData>
    <row r="1" ht="38" customHeight="1" spans="1:7">
      <c r="A1" s="1" t="s">
        <v>901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94" customFormat="1" ht="26" customHeight="1" spans="1:7">
      <c r="A3" s="6" t="s">
        <v>801</v>
      </c>
      <c r="B3" s="7" t="s">
        <v>902</v>
      </c>
      <c r="C3" s="7" t="s">
        <v>128</v>
      </c>
      <c r="D3" s="8" t="s">
        <v>903</v>
      </c>
      <c r="E3" s="6">
        <v>1</v>
      </c>
      <c r="F3" s="38"/>
      <c r="G3" s="38"/>
    </row>
    <row r="4" ht="26" customHeight="1" spans="1:7">
      <c r="A4" s="6" t="s">
        <v>793</v>
      </c>
      <c r="B4" s="7" t="s">
        <v>904</v>
      </c>
      <c r="C4" s="7" t="s">
        <v>679</v>
      </c>
      <c r="D4" s="8" t="s">
        <v>905</v>
      </c>
      <c r="E4" s="6">
        <v>1</v>
      </c>
      <c r="F4" s="38"/>
      <c r="G4" s="38"/>
    </row>
    <row r="5" ht="26" customHeight="1" spans="1:7">
      <c r="A5" s="6" t="s">
        <v>797</v>
      </c>
      <c r="B5" s="7" t="s">
        <v>906</v>
      </c>
      <c r="C5" s="7" t="s">
        <v>799</v>
      </c>
      <c r="D5" s="8" t="s">
        <v>907</v>
      </c>
      <c r="E5" s="6">
        <v>1</v>
      </c>
      <c r="F5" s="38"/>
      <c r="G5" s="38"/>
    </row>
    <row r="6" s="94" customFormat="1" ht="26" customHeight="1" spans="1:7">
      <c r="A6" s="6">
        <v>100</v>
      </c>
      <c r="B6" s="7" t="s">
        <v>908</v>
      </c>
      <c r="C6" s="7" t="s">
        <v>38</v>
      </c>
      <c r="D6" s="8" t="s">
        <v>886</v>
      </c>
      <c r="E6" s="6">
        <v>1</v>
      </c>
      <c r="F6" s="38"/>
      <c r="G6" s="38"/>
    </row>
    <row r="7" s="96" customFormat="1" ht="26" customHeight="1" spans="1:7">
      <c r="A7" s="6" t="s">
        <v>791</v>
      </c>
      <c r="B7" s="7" t="s">
        <v>909</v>
      </c>
      <c r="C7" s="7" t="s">
        <v>667</v>
      </c>
      <c r="D7" s="8" t="s">
        <v>910</v>
      </c>
      <c r="E7" s="6">
        <v>1</v>
      </c>
      <c r="F7" s="38"/>
      <c r="G7" s="38"/>
    </row>
    <row r="8" s="94" customFormat="1" ht="26" customHeight="1" spans="1:7">
      <c r="A8" s="6" t="s">
        <v>696</v>
      </c>
      <c r="B8" s="7" t="s">
        <v>891</v>
      </c>
      <c r="C8" s="7" t="s">
        <v>693</v>
      </c>
      <c r="D8" s="8" t="s">
        <v>892</v>
      </c>
      <c r="E8" s="6">
        <v>2</v>
      </c>
      <c r="F8" s="38"/>
      <c r="G8" s="38"/>
    </row>
    <row r="9" s="94" customFormat="1" ht="26" customHeight="1" spans="1:7">
      <c r="A9" s="6" t="s">
        <v>698</v>
      </c>
      <c r="B9" s="7" t="s">
        <v>893</v>
      </c>
      <c r="C9" s="7" t="s">
        <v>592</v>
      </c>
      <c r="D9" s="8" t="s">
        <v>894</v>
      </c>
      <c r="E9" s="6">
        <v>2</v>
      </c>
      <c r="F9" s="38"/>
      <c r="G9" s="38"/>
    </row>
    <row r="10" s="94" customFormat="1" ht="26" customHeight="1" spans="1:7">
      <c r="A10" s="6" t="s">
        <v>701</v>
      </c>
      <c r="B10" s="7" t="s">
        <v>895</v>
      </c>
      <c r="C10" s="7" t="s">
        <v>911</v>
      </c>
      <c r="D10" s="8" t="s">
        <v>912</v>
      </c>
      <c r="E10" s="6">
        <v>2</v>
      </c>
      <c r="F10" s="38"/>
      <c r="G10" s="38"/>
    </row>
    <row r="11" ht="26" customHeight="1" spans="1:7">
      <c r="A11" s="6" t="s">
        <v>704</v>
      </c>
      <c r="B11" s="7" t="s">
        <v>897</v>
      </c>
      <c r="C11" s="7" t="s">
        <v>705</v>
      </c>
      <c r="D11" s="8" t="s">
        <v>898</v>
      </c>
      <c r="E11" s="6">
        <v>1</v>
      </c>
      <c r="F11" s="38"/>
      <c r="G11" s="38"/>
    </row>
    <row r="12" ht="26" customHeight="1" spans="1:7">
      <c r="A12" s="6" t="s">
        <v>707</v>
      </c>
      <c r="B12" s="7" t="s">
        <v>899</v>
      </c>
      <c r="C12" s="7" t="s">
        <v>708</v>
      </c>
      <c r="D12" s="8" t="s">
        <v>900</v>
      </c>
      <c r="E12" s="6">
        <v>1</v>
      </c>
      <c r="F12" s="38"/>
      <c r="G12" s="38"/>
    </row>
    <row r="13" ht="26" customHeight="1" spans="1:7">
      <c r="A13" s="6" t="s">
        <v>722</v>
      </c>
      <c r="B13" s="7" t="s">
        <v>813</v>
      </c>
      <c r="C13" s="7" t="s">
        <v>208</v>
      </c>
      <c r="D13" s="8" t="s">
        <v>814</v>
      </c>
      <c r="E13" s="6">
        <v>1</v>
      </c>
      <c r="F13" s="38"/>
      <c r="G13" s="38"/>
    </row>
    <row r="14" ht="26" customHeight="1" spans="1:7">
      <c r="A14" s="6" t="s">
        <v>716</v>
      </c>
      <c r="B14" s="7" t="s">
        <v>815</v>
      </c>
      <c r="C14" s="7" t="s">
        <v>208</v>
      </c>
      <c r="D14" s="8" t="s">
        <v>816</v>
      </c>
      <c r="E14" s="6">
        <v>1</v>
      </c>
      <c r="F14" s="38"/>
      <c r="G14" s="38"/>
    </row>
    <row r="15" ht="26" customHeight="1" spans="1:7">
      <c r="A15" s="6" t="s">
        <v>719</v>
      </c>
      <c r="B15" s="7" t="s">
        <v>817</v>
      </c>
      <c r="C15" s="7" t="s">
        <v>208</v>
      </c>
      <c r="D15" s="8" t="s">
        <v>818</v>
      </c>
      <c r="E15" s="6">
        <v>1</v>
      </c>
      <c r="F15" s="38"/>
      <c r="G15" s="38"/>
    </row>
    <row r="16" ht="26" customHeight="1" spans="1:7">
      <c r="A16" s="6" t="s">
        <v>819</v>
      </c>
      <c r="B16" s="7" t="s">
        <v>820</v>
      </c>
      <c r="C16" s="7" t="s">
        <v>101</v>
      </c>
      <c r="D16" s="8" t="s">
        <v>821</v>
      </c>
      <c r="E16" s="6">
        <v>1</v>
      </c>
      <c r="F16" s="38"/>
      <c r="G16" s="38"/>
    </row>
    <row r="17" ht="26" customHeight="1" spans="1:7">
      <c r="A17" s="6" t="s">
        <v>726</v>
      </c>
      <c r="B17" s="7" t="s">
        <v>727</v>
      </c>
      <c r="C17" s="7" t="s">
        <v>136</v>
      </c>
      <c r="D17" s="8" t="s">
        <v>728</v>
      </c>
      <c r="E17" s="6">
        <v>1</v>
      </c>
      <c r="F17" s="38"/>
      <c r="G17" s="38"/>
    </row>
    <row r="18" ht="26" customHeight="1" spans="1:7">
      <c r="A18" s="6" t="s">
        <v>766</v>
      </c>
      <c r="B18" s="7" t="s">
        <v>767</v>
      </c>
      <c r="C18" s="7" t="s">
        <v>630</v>
      </c>
      <c r="D18" s="8" t="s">
        <v>822</v>
      </c>
      <c r="E18" s="6" t="s">
        <v>106</v>
      </c>
      <c r="F18" s="38"/>
      <c r="G18" s="38"/>
    </row>
    <row r="19" ht="26" customHeight="1" spans="1:7">
      <c r="A19" s="6" t="s">
        <v>733</v>
      </c>
      <c r="B19" s="7" t="s">
        <v>734</v>
      </c>
      <c r="C19" s="7" t="s">
        <v>823</v>
      </c>
      <c r="D19" s="8" t="s">
        <v>735</v>
      </c>
      <c r="E19" s="6">
        <v>1</v>
      </c>
      <c r="F19" s="38"/>
      <c r="G19" s="38"/>
    </row>
    <row r="20" ht="26" customHeight="1" spans="1:7">
      <c r="A20" s="6" t="s">
        <v>736</v>
      </c>
      <c r="B20" s="7" t="s">
        <v>824</v>
      </c>
      <c r="C20" s="7" t="s">
        <v>738</v>
      </c>
      <c r="D20" s="8" t="s">
        <v>825</v>
      </c>
      <c r="E20" s="6">
        <v>1</v>
      </c>
      <c r="F20" s="38"/>
      <c r="G20" s="38"/>
    </row>
    <row r="21" ht="26" customHeight="1" spans="1:7">
      <c r="A21" s="6" t="s">
        <v>747</v>
      </c>
      <c r="B21" s="7" t="s">
        <v>826</v>
      </c>
      <c r="C21" s="7" t="s">
        <v>9</v>
      </c>
      <c r="D21" s="8" t="s">
        <v>827</v>
      </c>
      <c r="E21" s="6">
        <v>1</v>
      </c>
      <c r="F21" s="38"/>
      <c r="G21" s="38"/>
    </row>
    <row r="22" ht="26" customHeight="1" spans="1:7">
      <c r="A22" s="6" t="s">
        <v>828</v>
      </c>
      <c r="B22" s="7" t="s">
        <v>829</v>
      </c>
      <c r="C22" s="7" t="s">
        <v>9</v>
      </c>
      <c r="D22" s="8" t="s">
        <v>830</v>
      </c>
      <c r="E22" s="6">
        <v>1</v>
      </c>
      <c r="F22" s="38"/>
      <c r="G22" s="38"/>
    </row>
    <row r="23" ht="26" customHeight="1" spans="1:7">
      <c r="A23" s="6" t="s">
        <v>744</v>
      </c>
      <c r="B23" s="7" t="s">
        <v>831</v>
      </c>
      <c r="C23" s="7" t="s">
        <v>9</v>
      </c>
      <c r="D23" s="8" t="s">
        <v>832</v>
      </c>
      <c r="E23" s="6">
        <v>2</v>
      </c>
      <c r="F23" s="38"/>
      <c r="G23" s="38"/>
    </row>
    <row r="24" ht="26" customHeight="1" spans="1:7">
      <c r="A24" s="6" t="s">
        <v>833</v>
      </c>
      <c r="B24" s="7" t="s">
        <v>834</v>
      </c>
      <c r="C24" s="7" t="s">
        <v>9</v>
      </c>
      <c r="D24" s="8" t="s">
        <v>835</v>
      </c>
      <c r="E24" s="6">
        <v>2</v>
      </c>
      <c r="F24" s="38"/>
      <c r="G24" s="38"/>
    </row>
    <row r="25" ht="26" customHeight="1" spans="1:7">
      <c r="A25" s="6" t="s">
        <v>836</v>
      </c>
      <c r="B25" s="7" t="s">
        <v>834</v>
      </c>
      <c r="C25" s="7" t="s">
        <v>9</v>
      </c>
      <c r="D25" s="8" t="s">
        <v>835</v>
      </c>
      <c r="E25" s="6">
        <v>1</v>
      </c>
      <c r="F25" s="38"/>
      <c r="G25" s="38"/>
    </row>
    <row r="26" ht="26" customHeight="1" spans="1:7">
      <c r="A26" s="6" t="s">
        <v>837</v>
      </c>
      <c r="B26" s="7" t="s">
        <v>838</v>
      </c>
      <c r="C26" s="7" t="s">
        <v>752</v>
      </c>
      <c r="D26" s="8" t="s">
        <v>839</v>
      </c>
      <c r="E26" s="6">
        <v>1</v>
      </c>
      <c r="F26" s="38"/>
      <c r="G26" s="38"/>
    </row>
    <row r="27" ht="26" customHeight="1" spans="1:7">
      <c r="A27" s="6" t="s">
        <v>840</v>
      </c>
      <c r="B27" s="7" t="s">
        <v>841</v>
      </c>
      <c r="C27" s="7" t="s">
        <v>756</v>
      </c>
      <c r="D27" s="8" t="s">
        <v>753</v>
      </c>
      <c r="E27" s="6">
        <v>1</v>
      </c>
      <c r="F27" s="38"/>
      <c r="G27" s="38"/>
    </row>
    <row r="28" ht="26" customHeight="1" spans="1:7">
      <c r="A28" s="6" t="s">
        <v>758</v>
      </c>
      <c r="B28" s="7" t="s">
        <v>759</v>
      </c>
      <c r="C28" s="7" t="s">
        <v>92</v>
      </c>
      <c r="D28" s="8" t="s">
        <v>760</v>
      </c>
      <c r="E28" s="6">
        <v>4</v>
      </c>
      <c r="F28" s="38"/>
      <c r="G28" s="38"/>
    </row>
    <row r="29" ht="26" customHeight="1" spans="1:7">
      <c r="A29" s="6" t="str">
        <f>"470"</f>
        <v>470</v>
      </c>
      <c r="B29" s="7" t="str">
        <f>"694800"</f>
        <v>694800</v>
      </c>
      <c r="C29" s="7" t="s">
        <v>352</v>
      </c>
      <c r="D29" s="8" t="s">
        <v>763</v>
      </c>
      <c r="E29" s="6">
        <v>1</v>
      </c>
      <c r="F29" s="38"/>
      <c r="G29" s="38"/>
    </row>
    <row r="30" ht="26" customHeight="1" spans="1:7">
      <c r="A30" s="6">
        <v>800</v>
      </c>
      <c r="B30" s="7">
        <v>84216816</v>
      </c>
      <c r="C30" s="7" t="s">
        <v>764</v>
      </c>
      <c r="D30" s="8" t="s">
        <v>765</v>
      </c>
      <c r="E30" s="6">
        <v>1</v>
      </c>
      <c r="F30" s="38"/>
      <c r="G30" s="38"/>
    </row>
    <row r="31" ht="26" customHeight="1" spans="1:7">
      <c r="A31" s="6" t="s">
        <v>842</v>
      </c>
      <c r="B31" s="7" t="s">
        <v>843</v>
      </c>
      <c r="C31" s="7" t="s">
        <v>774</v>
      </c>
      <c r="D31" s="8" t="s">
        <v>839</v>
      </c>
      <c r="E31" s="6">
        <v>1</v>
      </c>
      <c r="F31" s="38"/>
      <c r="G31" s="38"/>
    </row>
    <row r="32" ht="26" customHeight="1" spans="1:7">
      <c r="A32" s="6" t="s">
        <v>844</v>
      </c>
      <c r="B32" s="7" t="s">
        <v>845</v>
      </c>
      <c r="C32" s="7" t="s">
        <v>778</v>
      </c>
      <c r="D32" s="8" t="s">
        <v>846</v>
      </c>
      <c r="E32" s="6">
        <v>1</v>
      </c>
      <c r="F32" s="38"/>
      <c r="G32" s="38"/>
    </row>
    <row r="33" ht="26" customHeight="1" spans="1:7">
      <c r="A33" s="6" t="s">
        <v>102</v>
      </c>
      <c r="B33" s="7" t="s">
        <v>847</v>
      </c>
      <c r="C33" s="7" t="s">
        <v>782</v>
      </c>
      <c r="D33" s="8" t="s">
        <v>848</v>
      </c>
      <c r="E33" s="6">
        <v>1</v>
      </c>
      <c r="F33" s="38"/>
      <c r="G33" s="38"/>
    </row>
    <row r="34" ht="26" customHeight="1" spans="1:7">
      <c r="A34" s="6" t="s">
        <v>849</v>
      </c>
      <c r="B34" s="7" t="s">
        <v>850</v>
      </c>
      <c r="C34" s="7" t="s">
        <v>782</v>
      </c>
      <c r="D34" s="8" t="s">
        <v>851</v>
      </c>
      <c r="E34" s="6">
        <v>1</v>
      </c>
      <c r="F34" s="38"/>
      <c r="G34" s="38"/>
    </row>
    <row r="35" ht="26" customHeight="1" spans="1:7">
      <c r="A35" s="6" t="s">
        <v>913</v>
      </c>
      <c r="B35" s="7" t="s">
        <v>914</v>
      </c>
      <c r="C35" s="7" t="s">
        <v>915</v>
      </c>
      <c r="D35" s="8" t="s">
        <v>916</v>
      </c>
      <c r="E35" s="6">
        <v>1</v>
      </c>
      <c r="F35" s="38"/>
      <c r="G35" s="38"/>
    </row>
    <row r="36" s="21" customFormat="1" ht="26" customHeight="1" spans="1:7">
      <c r="A36" s="12" t="s">
        <v>107</v>
      </c>
      <c r="B36" s="13"/>
      <c r="C36" s="13"/>
      <c r="D36" s="13"/>
      <c r="E36" s="13"/>
      <c r="F36" s="14"/>
      <c r="G36" s="28"/>
    </row>
    <row r="37" s="21" customFormat="1" ht="26" customHeight="1" spans="1:7">
      <c r="A37" s="12" t="s">
        <v>108</v>
      </c>
      <c r="B37" s="13"/>
      <c r="C37" s="13"/>
      <c r="D37" s="13"/>
      <c r="E37" s="13"/>
      <c r="F37" s="14"/>
      <c r="G37" s="28"/>
    </row>
    <row r="38" s="21" customFormat="1" ht="26" customHeight="1" spans="1:7">
      <c r="A38" s="29" t="s">
        <v>109</v>
      </c>
      <c r="B38" s="30"/>
      <c r="C38" s="30"/>
      <c r="D38" s="30"/>
      <c r="E38" s="30"/>
      <c r="F38" s="31"/>
      <c r="G38" s="32"/>
    </row>
    <row r="39" s="21" customFormat="1" ht="38" customHeight="1" spans="1:7">
      <c r="A39" s="22"/>
      <c r="B39"/>
      <c r="C39" s="23"/>
      <c r="D39" s="24"/>
      <c r="E39" s="22"/>
      <c r="F39"/>
      <c r="G39"/>
    </row>
    <row r="40" s="21" customFormat="1" ht="29" customHeight="1" spans="1:7">
      <c r="A40" s="22"/>
      <c r="B40"/>
      <c r="C40" s="23"/>
      <c r="D40" s="24"/>
      <c r="E40" s="22"/>
      <c r="F40"/>
      <c r="G40"/>
    </row>
    <row r="41" ht="24" customHeight="1" spans="1:7">
      <c r="A41" s="22"/>
      <c r="B41"/>
      <c r="C41" s="23"/>
      <c r="D41" s="24"/>
      <c r="E41" s="22"/>
      <c r="F41"/>
      <c r="G41"/>
    </row>
    <row r="42" ht="23" customHeight="1" spans="1:7">
      <c r="A42" s="22"/>
      <c r="B42"/>
      <c r="C42" s="23"/>
      <c r="D42" s="24"/>
      <c r="E42" s="22"/>
      <c r="F42"/>
      <c r="G42"/>
    </row>
    <row r="43" spans="1:7">
      <c r="A43" s="22"/>
      <c r="B43"/>
      <c r="C43" s="23"/>
      <c r="D43" s="24"/>
      <c r="E43" s="22"/>
      <c r="F43"/>
      <c r="G43"/>
    </row>
  </sheetData>
  <mergeCells count="4">
    <mergeCell ref="A1:G1"/>
    <mergeCell ref="A36:F36"/>
    <mergeCell ref="A37:F37"/>
    <mergeCell ref="A38:F38"/>
  </mergeCells>
  <pageMargins left="0.472222222222222" right="0.314583333333333" top="0.66875" bottom="0.708333333333333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G51"/>
  <sheetViews>
    <sheetView topLeftCell="A37" workbookViewId="0">
      <selection activeCell="A44" sqref="A44:F44"/>
    </sheetView>
  </sheetViews>
  <sheetFormatPr defaultColWidth="9" defaultRowHeight="14.25" outlineLevelCol="6"/>
  <cols>
    <col min="1" max="1" width="5.16666666666667" style="43" customWidth="1"/>
    <col min="2" max="2" width="8.66666666666667" style="44" customWidth="1"/>
    <col min="3" max="3" width="20.4166666666667" style="45" customWidth="1"/>
    <col min="4" max="4" width="27.1666666666667" style="46" customWidth="1"/>
    <col min="5" max="5" width="4.66666666666667" style="43" customWidth="1"/>
    <col min="6" max="6" width="20.375" style="44" customWidth="1"/>
    <col min="7" max="7" width="20.25" style="44" customWidth="1"/>
  </cols>
  <sheetData>
    <row r="1" ht="27" customHeight="1" spans="1:7">
      <c r="A1" s="1" t="s">
        <v>917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6" customHeight="1" spans="1:7">
      <c r="A3" s="6" t="str">
        <f>"401"</f>
        <v>401</v>
      </c>
      <c r="B3" s="7" t="str">
        <f>"Z0031235"</f>
        <v>Z0031235</v>
      </c>
      <c r="C3" s="7" t="s">
        <v>128</v>
      </c>
      <c r="D3" s="8" t="s">
        <v>918</v>
      </c>
      <c r="E3" s="6">
        <v>1</v>
      </c>
      <c r="F3" s="38"/>
      <c r="G3" s="38"/>
    </row>
    <row r="4" s="19" customFormat="1" ht="26" customHeight="1" spans="1:7">
      <c r="A4" s="6" t="str">
        <f>"301"</f>
        <v>301</v>
      </c>
      <c r="B4" s="7" t="str">
        <f>"Y0005725"</f>
        <v>Y0005725</v>
      </c>
      <c r="C4" s="7" t="s">
        <v>679</v>
      </c>
      <c r="D4" s="8" t="s">
        <v>919</v>
      </c>
      <c r="E4" s="6">
        <v>1</v>
      </c>
      <c r="F4" s="38"/>
      <c r="G4" s="38"/>
    </row>
    <row r="5" s="19" customFormat="1" ht="26" customHeight="1" spans="1:7">
      <c r="A5" s="6" t="str">
        <f>"299"</f>
        <v>299</v>
      </c>
      <c r="B5" s="7" t="str">
        <f>"Y000662510"</f>
        <v>Y000662510</v>
      </c>
      <c r="C5" s="7" t="s">
        <v>799</v>
      </c>
      <c r="D5" s="8" t="s">
        <v>920</v>
      </c>
      <c r="E5" s="6">
        <v>1</v>
      </c>
      <c r="F5" s="38"/>
      <c r="G5" s="38"/>
    </row>
    <row r="6" s="19" customFormat="1" ht="26" customHeight="1" spans="1:7">
      <c r="A6" s="6" t="str">
        <f>"201"</f>
        <v>201</v>
      </c>
      <c r="B6" s="7" t="str">
        <f>"Y0005548DB"</f>
        <v>Y0005548DB</v>
      </c>
      <c r="C6" s="7" t="s">
        <v>682</v>
      </c>
      <c r="D6" s="95" t="s">
        <v>856</v>
      </c>
      <c r="E6" s="6">
        <v>1</v>
      </c>
      <c r="F6" s="38"/>
      <c r="G6" s="38"/>
    </row>
    <row r="7" s="19" customFormat="1" ht="26" customHeight="1" spans="1:7">
      <c r="A7" s="6" t="str">
        <f>"299"</f>
        <v>299</v>
      </c>
      <c r="B7" s="7" t="str">
        <f>"Y000662510"</f>
        <v>Y000662510</v>
      </c>
      <c r="C7" s="7" t="s">
        <v>685</v>
      </c>
      <c r="D7" s="8" t="s">
        <v>921</v>
      </c>
      <c r="E7" s="6">
        <v>1</v>
      </c>
      <c r="F7" s="38"/>
      <c r="G7" s="38"/>
    </row>
    <row r="8" s="19" customFormat="1" ht="26" customHeight="1" spans="1:7">
      <c r="A8" s="6" t="str">
        <f>"100"</f>
        <v>100</v>
      </c>
      <c r="B8" s="7" t="str">
        <f>"Y000502730"</f>
        <v>Y000502730</v>
      </c>
      <c r="C8" s="7" t="s">
        <v>38</v>
      </c>
      <c r="D8" s="8" t="s">
        <v>922</v>
      </c>
      <c r="E8" s="6">
        <v>1</v>
      </c>
      <c r="F8" s="38"/>
      <c r="G8" s="38"/>
    </row>
    <row r="9" s="19" customFormat="1" ht="26" customHeight="1" spans="1:7">
      <c r="A9" s="6" t="str">
        <f>"199"</f>
        <v>199</v>
      </c>
      <c r="B9" s="7" t="str">
        <f>"Y0006694"</f>
        <v>Y0006694</v>
      </c>
      <c r="C9" s="7" t="s">
        <v>667</v>
      </c>
      <c r="D9" s="8" t="s">
        <v>923</v>
      </c>
      <c r="E9" s="6">
        <v>1</v>
      </c>
      <c r="F9" s="38"/>
      <c r="G9" s="38"/>
    </row>
    <row r="10" s="48" customFormat="1" ht="26" customHeight="1" spans="1:7">
      <c r="A10" s="232" t="s">
        <v>695</v>
      </c>
      <c r="B10" s="7" t="s">
        <v>862</v>
      </c>
      <c r="C10" s="7" t="s">
        <v>693</v>
      </c>
      <c r="D10" s="8" t="s">
        <v>863</v>
      </c>
      <c r="E10" s="6">
        <v>2</v>
      </c>
      <c r="F10" s="38"/>
      <c r="G10" s="38"/>
    </row>
    <row r="11" s="48" customFormat="1" ht="26" customHeight="1" spans="1:7">
      <c r="A11" s="232" t="s">
        <v>696</v>
      </c>
      <c r="B11" s="7">
        <v>6832319</v>
      </c>
      <c r="C11" s="7" t="s">
        <v>592</v>
      </c>
      <c r="D11" s="8" t="s">
        <v>864</v>
      </c>
      <c r="E11" s="6">
        <v>2</v>
      </c>
      <c r="F11" s="38"/>
      <c r="G11" s="38"/>
    </row>
    <row r="12" s="48" customFormat="1" ht="26" customHeight="1" spans="1:7">
      <c r="A12" s="232" t="s">
        <v>698</v>
      </c>
      <c r="B12" s="7" t="s">
        <v>865</v>
      </c>
      <c r="C12" s="7" t="s">
        <v>699</v>
      </c>
      <c r="D12" s="8" t="s">
        <v>866</v>
      </c>
      <c r="E12" s="6">
        <v>2</v>
      </c>
      <c r="F12" s="38"/>
      <c r="G12" s="38"/>
    </row>
    <row r="13" s="48" customFormat="1" ht="26" customHeight="1" spans="1:7">
      <c r="A13" s="232" t="s">
        <v>701</v>
      </c>
      <c r="B13" s="7" t="s">
        <v>867</v>
      </c>
      <c r="C13" s="7" t="s">
        <v>702</v>
      </c>
      <c r="D13" s="8" t="s">
        <v>868</v>
      </c>
      <c r="E13" s="6">
        <v>2</v>
      </c>
      <c r="F13" s="38"/>
      <c r="G13" s="38"/>
    </row>
    <row r="14" s="19" customFormat="1" ht="26" customHeight="1" spans="1:7">
      <c r="A14" s="232" t="s">
        <v>704</v>
      </c>
      <c r="B14" s="7" t="s">
        <v>869</v>
      </c>
      <c r="C14" s="7" t="s">
        <v>705</v>
      </c>
      <c r="D14" s="8" t="s">
        <v>870</v>
      </c>
      <c r="E14" s="6">
        <v>1</v>
      </c>
      <c r="F14" s="38"/>
      <c r="G14" s="38"/>
    </row>
    <row r="15" s="19" customFormat="1" ht="26" customHeight="1" spans="1:7">
      <c r="A15" s="232" t="s">
        <v>707</v>
      </c>
      <c r="B15" s="7" t="s">
        <v>871</v>
      </c>
      <c r="C15" s="7" t="s">
        <v>708</v>
      </c>
      <c r="D15" s="8" t="s">
        <v>872</v>
      </c>
      <c r="E15" s="6">
        <v>1</v>
      </c>
      <c r="F15" s="38"/>
      <c r="G15" s="38"/>
    </row>
    <row r="16" s="19" customFormat="1" ht="26" customHeight="1" spans="1:7">
      <c r="A16" s="6" t="s">
        <v>710</v>
      </c>
      <c r="B16" s="7" t="s">
        <v>711</v>
      </c>
      <c r="C16" s="7" t="s">
        <v>22</v>
      </c>
      <c r="D16" s="8" t="s">
        <v>712</v>
      </c>
      <c r="E16" s="6">
        <v>1</v>
      </c>
      <c r="F16" s="38"/>
      <c r="G16" s="38"/>
    </row>
    <row r="17" s="19" customFormat="1" ht="26" customHeight="1" spans="1:7">
      <c r="A17" s="6" t="str">
        <f>"341"</f>
        <v>341</v>
      </c>
      <c r="B17" s="7" t="str">
        <f>"Y0002610"</f>
        <v>Y0002610</v>
      </c>
      <c r="C17" s="7" t="s">
        <v>208</v>
      </c>
      <c r="D17" s="8" t="s">
        <v>715</v>
      </c>
      <c r="E17" s="6">
        <v>2</v>
      </c>
      <c r="F17" s="38"/>
      <c r="G17" s="38"/>
    </row>
    <row r="18" s="19" customFormat="1" ht="26" customHeight="1" spans="1:7">
      <c r="A18" s="232" t="s">
        <v>716</v>
      </c>
      <c r="B18" s="7" t="s">
        <v>717</v>
      </c>
      <c r="C18" s="7" t="s">
        <v>208</v>
      </c>
      <c r="D18" s="8" t="s">
        <v>718</v>
      </c>
      <c r="E18" s="6">
        <v>2</v>
      </c>
      <c r="F18" s="38"/>
      <c r="G18" s="38"/>
    </row>
    <row r="19" s="19" customFormat="1" ht="26" customHeight="1" spans="1:7">
      <c r="A19" s="6" t="str">
        <f>"441"</f>
        <v>441</v>
      </c>
      <c r="B19" s="7" t="str">
        <f>"4744223"</f>
        <v>4744223</v>
      </c>
      <c r="C19" s="7" t="s">
        <v>208</v>
      </c>
      <c r="D19" s="8" t="s">
        <v>721</v>
      </c>
      <c r="E19" s="6">
        <v>2</v>
      </c>
      <c r="F19" s="38"/>
      <c r="G19" s="38"/>
    </row>
    <row r="20" s="19" customFormat="1" ht="26" customHeight="1" spans="1:7">
      <c r="A20" s="6" t="str">
        <f>"240"</f>
        <v>240</v>
      </c>
      <c r="B20" s="7" t="str">
        <f>"IDB160120013"</f>
        <v>IDB160120013</v>
      </c>
      <c r="C20" s="7" t="s">
        <v>208</v>
      </c>
      <c r="D20" s="8" t="s">
        <v>724</v>
      </c>
      <c r="E20" s="6">
        <v>2</v>
      </c>
      <c r="F20" s="38"/>
      <c r="G20" s="38"/>
    </row>
    <row r="21" s="19" customFormat="1" ht="26" customHeight="1" spans="1:7">
      <c r="A21" s="6">
        <v>9</v>
      </c>
      <c r="B21" s="7">
        <v>89817257</v>
      </c>
      <c r="C21" s="7" t="s">
        <v>101</v>
      </c>
      <c r="D21" s="8" t="s">
        <v>873</v>
      </c>
      <c r="E21" s="6">
        <v>1</v>
      </c>
      <c r="F21" s="38"/>
      <c r="G21" s="38"/>
    </row>
    <row r="22" s="19" customFormat="1" ht="26" customHeight="1" spans="1:7">
      <c r="A22" s="6" t="str">
        <f>"740"</f>
        <v>740</v>
      </c>
      <c r="B22" s="7" t="str">
        <f>"574820"</f>
        <v>574820</v>
      </c>
      <c r="C22" s="7" t="s">
        <v>635</v>
      </c>
      <c r="D22" s="8" t="s">
        <v>728</v>
      </c>
      <c r="E22" s="6">
        <v>1</v>
      </c>
      <c r="F22" s="38"/>
      <c r="G22" s="38"/>
    </row>
    <row r="23" s="19" customFormat="1" ht="26" customHeight="1" spans="1:7">
      <c r="A23" s="6" t="s">
        <v>729</v>
      </c>
      <c r="B23" s="7" t="s">
        <v>730</v>
      </c>
      <c r="C23" s="7" t="s">
        <v>731</v>
      </c>
      <c r="D23" s="8" t="s">
        <v>732</v>
      </c>
      <c r="E23" s="6">
        <v>1</v>
      </c>
      <c r="F23" s="38"/>
      <c r="G23" s="38"/>
    </row>
    <row r="24" s="19" customFormat="1" ht="26" customHeight="1" spans="1:7">
      <c r="A24" s="6" t="str">
        <f>"730"</f>
        <v>730</v>
      </c>
      <c r="B24" s="7" t="str">
        <f>"LU5RFSA127"</f>
        <v>LU5RFSA127</v>
      </c>
      <c r="C24" s="7" t="s">
        <v>135</v>
      </c>
      <c r="D24" s="8" t="s">
        <v>735</v>
      </c>
      <c r="E24" s="6">
        <v>1</v>
      </c>
      <c r="F24" s="38"/>
      <c r="G24" s="38"/>
    </row>
    <row r="25" s="19" customFormat="1" ht="26" customHeight="1" spans="1:7">
      <c r="A25" s="6" t="str">
        <f>"070"</f>
        <v>070</v>
      </c>
      <c r="B25" s="7" t="str">
        <f>"Y0004109"</f>
        <v>Y0004109</v>
      </c>
      <c r="C25" s="7" t="s">
        <v>738</v>
      </c>
      <c r="D25" s="8" t="s">
        <v>739</v>
      </c>
      <c r="E25" s="6">
        <v>1</v>
      </c>
      <c r="F25" s="38"/>
      <c r="G25" s="38"/>
    </row>
    <row r="26" s="19" customFormat="1" ht="26" customHeight="1" spans="1:7">
      <c r="A26" s="6" t="str">
        <f>"010"</f>
        <v>010</v>
      </c>
      <c r="B26" s="7" t="str">
        <f>"Z0054316"</f>
        <v>Z0054316</v>
      </c>
      <c r="C26" s="7" t="s">
        <v>9</v>
      </c>
      <c r="D26" s="8" t="s">
        <v>749</v>
      </c>
      <c r="E26" s="6">
        <v>1</v>
      </c>
      <c r="F26" s="38"/>
      <c r="G26" s="38"/>
    </row>
    <row r="27" s="19" customFormat="1" ht="26" customHeight="1" spans="1:7">
      <c r="A27" s="6" t="str">
        <f>"015"</f>
        <v>015</v>
      </c>
      <c r="B27" s="7" t="str">
        <f>"Y0002840"</f>
        <v>Y0002840</v>
      </c>
      <c r="C27" s="7" t="s">
        <v>9</v>
      </c>
      <c r="D27" s="8" t="s">
        <v>924</v>
      </c>
      <c r="E27" s="6">
        <v>1</v>
      </c>
      <c r="F27" s="38"/>
      <c r="G27" s="38"/>
    </row>
    <row r="28" s="19" customFormat="1" ht="26" customHeight="1" spans="1:7">
      <c r="A28" s="6" t="str">
        <f>"025"</f>
        <v>025</v>
      </c>
      <c r="B28" s="7" t="str">
        <f>"Y0002850"</f>
        <v>Y0002850</v>
      </c>
      <c r="C28" s="7" t="s">
        <v>9</v>
      </c>
      <c r="D28" s="8" t="s">
        <v>746</v>
      </c>
      <c r="E28" s="6">
        <v>2</v>
      </c>
      <c r="F28" s="38"/>
      <c r="G28" s="38"/>
    </row>
    <row r="29" s="19" customFormat="1" ht="26" customHeight="1" spans="1:7">
      <c r="A29" s="6" t="str">
        <f>"035"</f>
        <v>035</v>
      </c>
      <c r="B29" s="7" t="str">
        <f>"Y000286001"</f>
        <v>Y000286001</v>
      </c>
      <c r="C29" s="7" t="s">
        <v>9</v>
      </c>
      <c r="D29" s="8" t="s">
        <v>925</v>
      </c>
      <c r="E29" s="6">
        <v>1</v>
      </c>
      <c r="F29" s="38"/>
      <c r="G29" s="38"/>
    </row>
    <row r="30" s="19" customFormat="1" ht="26" customHeight="1" spans="1:7">
      <c r="A30" s="6" t="str">
        <f>"040"</f>
        <v>040</v>
      </c>
      <c r="B30" s="7" t="str">
        <f>"Z0001202"</f>
        <v>Z0001202</v>
      </c>
      <c r="C30" s="7" t="s">
        <v>9</v>
      </c>
      <c r="D30" s="8" t="s">
        <v>926</v>
      </c>
      <c r="E30" s="6">
        <v>1</v>
      </c>
      <c r="F30" s="38"/>
      <c r="G30" s="38"/>
    </row>
    <row r="31" s="19" customFormat="1" ht="26" customHeight="1" spans="1:7">
      <c r="A31" s="6" t="str">
        <f>"080"</f>
        <v>080</v>
      </c>
      <c r="B31" s="7" t="str">
        <f>"Y0004425"</f>
        <v>Y0004425</v>
      </c>
      <c r="C31" s="7" t="s">
        <v>9</v>
      </c>
      <c r="D31" s="8" t="s">
        <v>927</v>
      </c>
      <c r="E31" s="6">
        <v>2</v>
      </c>
      <c r="F31" s="38"/>
      <c r="G31" s="38"/>
    </row>
    <row r="32" s="19" customFormat="1" ht="26" customHeight="1" spans="1:7">
      <c r="A32" s="6" t="str">
        <f>"16"</f>
        <v>16</v>
      </c>
      <c r="B32" s="7" t="str">
        <f>"CCM70TAC"</f>
        <v>CCM70TAC</v>
      </c>
      <c r="C32" s="7" t="s">
        <v>752</v>
      </c>
      <c r="D32" s="8" t="s">
        <v>753</v>
      </c>
      <c r="E32" s="6">
        <v>1</v>
      </c>
      <c r="F32" s="38"/>
      <c r="G32" s="38"/>
    </row>
    <row r="33" s="19" customFormat="1" ht="26" customHeight="1" spans="1:7">
      <c r="A33" s="6" t="str">
        <f>"17"</f>
        <v>17</v>
      </c>
      <c r="B33" s="7" t="str">
        <f>"QQM70TAC"</f>
        <v>QQM70TAC</v>
      </c>
      <c r="C33" s="7" t="s">
        <v>756</v>
      </c>
      <c r="D33" s="8" t="s">
        <v>757</v>
      </c>
      <c r="E33" s="6">
        <v>1</v>
      </c>
      <c r="F33" s="38"/>
      <c r="G33" s="38"/>
    </row>
    <row r="34" s="19" customFormat="1" ht="26" customHeight="1" spans="1:7">
      <c r="A34" s="6" t="str">
        <f>"725"</f>
        <v>725</v>
      </c>
      <c r="B34" s="7" t="str">
        <f>"625700"</f>
        <v>625700</v>
      </c>
      <c r="C34" s="7" t="s">
        <v>92</v>
      </c>
      <c r="D34" s="8" t="s">
        <v>760</v>
      </c>
      <c r="E34" s="6">
        <v>4</v>
      </c>
      <c r="F34" s="38"/>
      <c r="G34" s="38"/>
    </row>
    <row r="35" s="19" customFormat="1" ht="26" customHeight="1" spans="1:7">
      <c r="A35" s="6" t="str">
        <f>"470"</f>
        <v>470</v>
      </c>
      <c r="B35" s="7" t="str">
        <f>"694800"</f>
        <v>694800</v>
      </c>
      <c r="C35" s="7" t="s">
        <v>352</v>
      </c>
      <c r="D35" s="8" t="s">
        <v>763</v>
      </c>
      <c r="E35" s="6">
        <v>1</v>
      </c>
      <c r="F35" s="38"/>
      <c r="G35" s="38"/>
    </row>
    <row r="36" s="19" customFormat="1" ht="26" customHeight="1" spans="1:7">
      <c r="A36" s="6">
        <v>800</v>
      </c>
      <c r="B36" s="7">
        <v>84216816</v>
      </c>
      <c r="C36" s="7" t="s">
        <v>764</v>
      </c>
      <c r="D36" s="8" t="s">
        <v>765</v>
      </c>
      <c r="E36" s="6">
        <v>1</v>
      </c>
      <c r="F36" s="38"/>
      <c r="G36" s="38"/>
    </row>
    <row r="37" s="19" customFormat="1" ht="26" customHeight="1" spans="1:7">
      <c r="A37" s="6" t="s">
        <v>766</v>
      </c>
      <c r="B37" s="7" t="s">
        <v>767</v>
      </c>
      <c r="C37" s="7" t="s">
        <v>768</v>
      </c>
      <c r="D37" s="8" t="s">
        <v>769</v>
      </c>
      <c r="E37" s="6">
        <v>1</v>
      </c>
      <c r="F37" s="38"/>
      <c r="G37" s="38"/>
    </row>
    <row r="38" s="19" customFormat="1" ht="26" customHeight="1" spans="1:7">
      <c r="A38" s="6" t="str">
        <f>"15"</f>
        <v>15</v>
      </c>
      <c r="B38" s="7" t="str">
        <f>"AHMFXM10040SX90"</f>
        <v>AHMFXM10040SX90</v>
      </c>
      <c r="C38" s="7" t="s">
        <v>772</v>
      </c>
      <c r="D38" s="8" t="s">
        <v>773</v>
      </c>
      <c r="E38" s="6">
        <v>1</v>
      </c>
      <c r="F38" s="38"/>
      <c r="G38" s="38"/>
    </row>
    <row r="39" s="19" customFormat="1" ht="26" customHeight="1" spans="1:7">
      <c r="A39" s="6">
        <v>1031</v>
      </c>
      <c r="B39" s="7">
        <v>84259736</v>
      </c>
      <c r="C39" s="7" t="s">
        <v>774</v>
      </c>
      <c r="D39" s="8" t="s">
        <v>775</v>
      </c>
      <c r="E39" s="6">
        <v>1</v>
      </c>
      <c r="F39" s="38"/>
      <c r="G39" s="38"/>
    </row>
    <row r="40" s="19" customFormat="1" ht="26" customHeight="1" spans="1:7">
      <c r="A40" s="6" t="str">
        <f>"1025"</f>
        <v>1025</v>
      </c>
      <c r="B40" s="7" t="str">
        <f>"4807945"</f>
        <v>4807945</v>
      </c>
      <c r="C40" s="7" t="s">
        <v>778</v>
      </c>
      <c r="D40" s="8" t="s">
        <v>779</v>
      </c>
      <c r="E40" s="6">
        <v>1</v>
      </c>
      <c r="F40" s="38"/>
      <c r="G40" s="38"/>
    </row>
    <row r="41" s="19" customFormat="1" ht="26" customHeight="1" spans="1:7">
      <c r="A41" s="6" t="str">
        <f>"1030"</f>
        <v>1030</v>
      </c>
      <c r="B41" s="7" t="str">
        <f>"3807065"</f>
        <v>3807065</v>
      </c>
      <c r="C41" s="7" t="s">
        <v>782</v>
      </c>
      <c r="D41" s="8" t="s">
        <v>783</v>
      </c>
      <c r="E41" s="6">
        <v>1</v>
      </c>
      <c r="F41" s="38"/>
      <c r="G41" s="38"/>
    </row>
    <row r="42" s="19" customFormat="1" ht="26" customHeight="1" spans="1:7">
      <c r="A42" s="6" t="str">
        <f>"1031"</f>
        <v>1031</v>
      </c>
      <c r="B42" s="7" t="str">
        <f>"Y0002501"</f>
        <v>Y0002501</v>
      </c>
      <c r="C42" s="7" t="s">
        <v>782</v>
      </c>
      <c r="D42" s="8" t="s">
        <v>786</v>
      </c>
      <c r="E42" s="6">
        <v>1</v>
      </c>
      <c r="F42" s="38"/>
      <c r="G42" s="38"/>
    </row>
    <row r="43" s="20" customFormat="1" ht="26" customHeight="1" spans="1:7">
      <c r="A43" s="12" t="s">
        <v>107</v>
      </c>
      <c r="B43" s="13"/>
      <c r="C43" s="13"/>
      <c r="D43" s="13"/>
      <c r="E43" s="13"/>
      <c r="F43" s="14"/>
      <c r="G43" s="28"/>
    </row>
    <row r="44" s="20" customFormat="1" ht="26" customHeight="1" spans="1:7">
      <c r="A44" s="12" t="s">
        <v>108</v>
      </c>
      <c r="B44" s="13"/>
      <c r="C44" s="13"/>
      <c r="D44" s="13"/>
      <c r="E44" s="13"/>
      <c r="F44" s="14"/>
      <c r="G44" s="28"/>
    </row>
    <row r="45" s="20" customFormat="1" ht="26" customHeight="1" spans="1:7">
      <c r="A45" s="29" t="s">
        <v>109</v>
      </c>
      <c r="B45" s="30"/>
      <c r="C45" s="30"/>
      <c r="D45" s="30"/>
      <c r="E45" s="30"/>
      <c r="F45" s="31"/>
      <c r="G45" s="32"/>
    </row>
    <row r="46" s="20" customFormat="1" ht="26" customHeight="1" spans="1:7">
      <c r="A46" s="22"/>
      <c r="B46"/>
      <c r="C46" s="23"/>
      <c r="D46" s="24"/>
      <c r="E46" s="22"/>
      <c r="F46"/>
      <c r="G46"/>
    </row>
    <row r="47" s="20" customFormat="1" ht="26" customHeight="1" spans="1:7">
      <c r="A47" s="22"/>
      <c r="B47"/>
      <c r="C47" s="23"/>
      <c r="D47" s="24"/>
      <c r="E47" s="22"/>
      <c r="F47"/>
      <c r="G47"/>
    </row>
    <row r="48" s="20" customFormat="1" ht="26" customHeight="1" spans="1:7">
      <c r="A48" s="22"/>
      <c r="B48"/>
      <c r="C48" s="23"/>
      <c r="D48" s="24"/>
      <c r="E48" s="22"/>
      <c r="F48"/>
      <c r="G48"/>
    </row>
    <row r="49" s="21" customFormat="1" spans="1:7">
      <c r="A49" s="22"/>
      <c r="B49"/>
      <c r="C49" s="23"/>
      <c r="D49" s="24"/>
      <c r="E49" s="22"/>
      <c r="F49"/>
      <c r="G49"/>
    </row>
    <row r="50" s="21" customFormat="1" ht="38" customHeight="1" spans="1:7">
      <c r="A50" s="22"/>
      <c r="B50"/>
      <c r="C50" s="23"/>
      <c r="D50" s="24"/>
      <c r="E50" s="22"/>
      <c r="F50"/>
      <c r="G50"/>
    </row>
    <row r="51" s="21" customFormat="1" ht="29" customHeight="1" spans="1:7">
      <c r="A51" s="22"/>
      <c r="B51"/>
      <c r="C51" s="23"/>
      <c r="D51" s="24"/>
      <c r="E51" s="22"/>
      <c r="F51"/>
      <c r="G51"/>
    </row>
  </sheetData>
  <mergeCells count="4">
    <mergeCell ref="A1:G1"/>
    <mergeCell ref="A43:F43"/>
    <mergeCell ref="A44:F44"/>
    <mergeCell ref="A45:F45"/>
  </mergeCells>
  <pageMargins left="0.511805555555556" right="0.314583333333333" top="0.511805555555556" bottom="0.590277777777778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G50"/>
  <sheetViews>
    <sheetView topLeftCell="A37" workbookViewId="0">
      <selection activeCell="A43" sqref="A43:F43"/>
    </sheetView>
  </sheetViews>
  <sheetFormatPr defaultColWidth="9" defaultRowHeight="14.25" outlineLevelCol="6"/>
  <cols>
    <col min="1" max="1" width="8.5" style="43" customWidth="1"/>
    <col min="2" max="2" width="8" style="44" customWidth="1"/>
    <col min="3" max="3" width="14.5" style="45" customWidth="1"/>
    <col min="4" max="4" width="32.5" style="46" customWidth="1"/>
    <col min="5" max="5" width="8.41666666666667" style="43" customWidth="1"/>
    <col min="6" max="6" width="19.5" style="34" customWidth="1"/>
    <col min="7" max="7" width="20.5" style="34" customWidth="1"/>
  </cols>
  <sheetData>
    <row r="1" ht="36" customHeight="1" spans="1:7">
      <c r="A1" s="1" t="s">
        <v>928</v>
      </c>
      <c r="B1" s="2"/>
      <c r="C1" s="2"/>
      <c r="D1" s="3"/>
      <c r="E1" s="2"/>
      <c r="F1" s="2"/>
      <c r="G1" s="2"/>
    </row>
    <row r="2" s="93" customFormat="1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ht="26" customHeight="1" spans="1:7">
      <c r="A3" s="6">
        <v>399</v>
      </c>
      <c r="B3" s="7">
        <v>85587648</v>
      </c>
      <c r="C3" s="7" t="s">
        <v>674</v>
      </c>
      <c r="D3" s="8" t="s">
        <v>853</v>
      </c>
      <c r="E3" s="17">
        <v>1</v>
      </c>
      <c r="F3" s="47"/>
      <c r="G3" s="38"/>
    </row>
    <row r="4" ht="26" customHeight="1" spans="1:7">
      <c r="A4" s="6">
        <v>401</v>
      </c>
      <c r="B4" s="7">
        <v>85516627</v>
      </c>
      <c r="C4" s="7" t="s">
        <v>82</v>
      </c>
      <c r="D4" s="8" t="s">
        <v>854</v>
      </c>
      <c r="E4" s="18"/>
      <c r="F4" s="47"/>
      <c r="G4" s="38"/>
    </row>
    <row r="5" ht="26" customHeight="1" spans="1:7">
      <c r="A5" s="6">
        <v>301</v>
      </c>
      <c r="B5" s="7">
        <v>84906294</v>
      </c>
      <c r="C5" s="7" t="s">
        <v>679</v>
      </c>
      <c r="D5" s="8" t="s">
        <v>855</v>
      </c>
      <c r="E5" s="6">
        <v>1</v>
      </c>
      <c r="F5" s="38"/>
      <c r="G5" s="38"/>
    </row>
    <row r="6" ht="26" customHeight="1" spans="1:7">
      <c r="A6" s="6">
        <v>201</v>
      </c>
      <c r="B6" s="7">
        <v>84761822</v>
      </c>
      <c r="C6" s="7" t="s">
        <v>682</v>
      </c>
      <c r="D6" s="95" t="s">
        <v>856</v>
      </c>
      <c r="E6" s="6">
        <v>1</v>
      </c>
      <c r="F6" s="38"/>
      <c r="G6" s="38"/>
    </row>
    <row r="7" ht="26" customHeight="1" spans="1:7">
      <c r="A7" s="6">
        <v>299</v>
      </c>
      <c r="B7" s="7">
        <v>84254564</v>
      </c>
      <c r="C7" s="7" t="s">
        <v>685</v>
      </c>
      <c r="D7" s="8" t="s">
        <v>857</v>
      </c>
      <c r="E7" s="6">
        <v>1</v>
      </c>
      <c r="F7" s="38"/>
      <c r="G7" s="38"/>
    </row>
    <row r="8" ht="26" customHeight="1" spans="1:7">
      <c r="A8" s="6">
        <v>100</v>
      </c>
      <c r="B8" s="7">
        <v>84266198</v>
      </c>
      <c r="C8" s="7" t="s">
        <v>38</v>
      </c>
      <c r="D8" s="8" t="s">
        <v>858</v>
      </c>
      <c r="E8" s="6">
        <v>1</v>
      </c>
      <c r="F8" s="38"/>
      <c r="G8" s="38"/>
    </row>
    <row r="9" ht="26" customHeight="1" spans="1:7">
      <c r="A9" s="6">
        <v>199</v>
      </c>
      <c r="B9" s="7">
        <v>84255803</v>
      </c>
      <c r="C9" s="7" t="s">
        <v>667</v>
      </c>
      <c r="D9" s="8" t="s">
        <v>859</v>
      </c>
      <c r="E9" s="6">
        <v>1</v>
      </c>
      <c r="F9" s="38"/>
      <c r="G9" s="38"/>
    </row>
    <row r="10" ht="26" customHeight="1" spans="1:7">
      <c r="A10" s="232" t="s">
        <v>691</v>
      </c>
      <c r="B10" s="7" t="s">
        <v>860</v>
      </c>
      <c r="C10" s="7" t="s">
        <v>693</v>
      </c>
      <c r="D10" s="8" t="s">
        <v>861</v>
      </c>
      <c r="E10" s="6">
        <v>1</v>
      </c>
      <c r="F10" s="38"/>
      <c r="G10" s="38"/>
    </row>
    <row r="11" s="94" customFormat="1" ht="26" customHeight="1" spans="1:7">
      <c r="A11" s="232" t="s">
        <v>695</v>
      </c>
      <c r="B11" s="7" t="s">
        <v>862</v>
      </c>
      <c r="C11" s="7" t="s">
        <v>693</v>
      </c>
      <c r="D11" s="8" t="s">
        <v>863</v>
      </c>
      <c r="E11" s="6">
        <v>2</v>
      </c>
      <c r="F11" s="42"/>
      <c r="G11" s="42"/>
    </row>
    <row r="12" s="94" customFormat="1" ht="26" customHeight="1" spans="1:7">
      <c r="A12" s="232" t="s">
        <v>696</v>
      </c>
      <c r="B12" s="7">
        <v>6832319</v>
      </c>
      <c r="C12" s="7" t="s">
        <v>592</v>
      </c>
      <c r="D12" s="8" t="s">
        <v>864</v>
      </c>
      <c r="E12" s="6">
        <v>2</v>
      </c>
      <c r="F12" s="42"/>
      <c r="G12" s="42"/>
    </row>
    <row r="13" s="94" customFormat="1" ht="26" customHeight="1" spans="1:7">
      <c r="A13" s="232" t="s">
        <v>698</v>
      </c>
      <c r="B13" s="7" t="s">
        <v>865</v>
      </c>
      <c r="C13" s="7" t="s">
        <v>699</v>
      </c>
      <c r="D13" s="8" t="s">
        <v>866</v>
      </c>
      <c r="E13" s="6">
        <v>2</v>
      </c>
      <c r="F13" s="42"/>
      <c r="G13" s="42"/>
    </row>
    <row r="14" s="94" customFormat="1" ht="26" customHeight="1" spans="1:7">
      <c r="A14" s="232" t="s">
        <v>701</v>
      </c>
      <c r="B14" s="7" t="s">
        <v>867</v>
      </c>
      <c r="C14" s="7" t="s">
        <v>702</v>
      </c>
      <c r="D14" s="8" t="s">
        <v>868</v>
      </c>
      <c r="E14" s="6">
        <v>2</v>
      </c>
      <c r="F14" s="42"/>
      <c r="G14" s="42"/>
    </row>
    <row r="15" ht="26" customHeight="1" spans="1:7">
      <c r="A15" s="232" t="s">
        <v>704</v>
      </c>
      <c r="B15" s="7" t="s">
        <v>869</v>
      </c>
      <c r="C15" s="7" t="s">
        <v>705</v>
      </c>
      <c r="D15" s="8" t="s">
        <v>870</v>
      </c>
      <c r="E15" s="6">
        <v>1</v>
      </c>
      <c r="F15" s="38"/>
      <c r="G15" s="38"/>
    </row>
    <row r="16" ht="26" customHeight="1" spans="1:7">
      <c r="A16" s="232" t="s">
        <v>707</v>
      </c>
      <c r="B16" s="7" t="s">
        <v>871</v>
      </c>
      <c r="C16" s="7" t="s">
        <v>708</v>
      </c>
      <c r="D16" s="8" t="s">
        <v>872</v>
      </c>
      <c r="E16" s="6">
        <v>1</v>
      </c>
      <c r="F16" s="38"/>
      <c r="G16" s="38"/>
    </row>
    <row r="17" ht="26" customHeight="1" spans="1:7">
      <c r="A17" s="6" t="s">
        <v>710</v>
      </c>
      <c r="B17" s="7" t="s">
        <v>711</v>
      </c>
      <c r="C17" s="7" t="s">
        <v>22</v>
      </c>
      <c r="D17" s="8" t="s">
        <v>712</v>
      </c>
      <c r="E17" s="6">
        <v>1</v>
      </c>
      <c r="F17" s="38"/>
      <c r="G17" s="38"/>
    </row>
    <row r="18" ht="26" customHeight="1" spans="1:7">
      <c r="A18" s="6" t="str">
        <f>"341"</f>
        <v>341</v>
      </c>
      <c r="B18" s="7" t="str">
        <f>"Y0002610"</f>
        <v>Y0002610</v>
      </c>
      <c r="C18" s="7" t="s">
        <v>208</v>
      </c>
      <c r="D18" s="8" t="s">
        <v>715</v>
      </c>
      <c r="E18" s="6">
        <v>2</v>
      </c>
      <c r="F18" s="38"/>
      <c r="G18" s="38"/>
    </row>
    <row r="19" ht="26" customHeight="1" spans="1:7">
      <c r="A19" s="232" t="s">
        <v>716</v>
      </c>
      <c r="B19" s="7" t="s">
        <v>717</v>
      </c>
      <c r="C19" s="7" t="s">
        <v>208</v>
      </c>
      <c r="D19" s="8" t="s">
        <v>718</v>
      </c>
      <c r="E19" s="6">
        <v>2</v>
      </c>
      <c r="F19" s="38"/>
      <c r="G19" s="38"/>
    </row>
    <row r="20" ht="26" customHeight="1" spans="1:7">
      <c r="A20" s="6" t="str">
        <f>"441"</f>
        <v>441</v>
      </c>
      <c r="B20" s="7" t="str">
        <f>"4744223"</f>
        <v>4744223</v>
      </c>
      <c r="C20" s="7" t="s">
        <v>208</v>
      </c>
      <c r="D20" s="8" t="s">
        <v>721</v>
      </c>
      <c r="E20" s="6">
        <v>2</v>
      </c>
      <c r="F20" s="38"/>
      <c r="G20" s="38"/>
    </row>
    <row r="21" ht="26" customHeight="1" spans="1:7">
      <c r="A21" s="6" t="str">
        <f>"240"</f>
        <v>240</v>
      </c>
      <c r="B21" s="7" t="str">
        <f>"IDB160120013"</f>
        <v>IDB160120013</v>
      </c>
      <c r="C21" s="7" t="s">
        <v>208</v>
      </c>
      <c r="D21" s="8" t="s">
        <v>724</v>
      </c>
      <c r="E21" s="6">
        <v>2</v>
      </c>
      <c r="F21" s="38"/>
      <c r="G21" s="38"/>
    </row>
    <row r="22" ht="26" customHeight="1" spans="1:7">
      <c r="A22" s="6">
        <v>9</v>
      </c>
      <c r="B22" s="7">
        <v>89817257</v>
      </c>
      <c r="C22" s="7" t="s">
        <v>101</v>
      </c>
      <c r="D22" s="8" t="s">
        <v>873</v>
      </c>
      <c r="E22" s="6">
        <v>1</v>
      </c>
      <c r="F22" s="38"/>
      <c r="G22" s="38"/>
    </row>
    <row r="23" ht="26" customHeight="1" spans="1:7">
      <c r="A23" s="6" t="str">
        <f>"740"</f>
        <v>740</v>
      </c>
      <c r="B23" s="7" t="str">
        <f>"574820"</f>
        <v>574820</v>
      </c>
      <c r="C23" s="7" t="s">
        <v>635</v>
      </c>
      <c r="D23" s="8" t="s">
        <v>728</v>
      </c>
      <c r="E23" s="6">
        <v>1</v>
      </c>
      <c r="F23" s="38"/>
      <c r="G23" s="38"/>
    </row>
    <row r="24" ht="26" customHeight="1" spans="1:7">
      <c r="A24" s="6" t="s">
        <v>729</v>
      </c>
      <c r="B24" s="7" t="s">
        <v>730</v>
      </c>
      <c r="C24" s="7" t="s">
        <v>731</v>
      </c>
      <c r="D24" s="8" t="s">
        <v>732</v>
      </c>
      <c r="E24" s="6">
        <v>1</v>
      </c>
      <c r="F24" s="38"/>
      <c r="G24" s="38"/>
    </row>
    <row r="25" ht="26" customHeight="1" spans="1:7">
      <c r="A25" s="6" t="str">
        <f>"730"</f>
        <v>730</v>
      </c>
      <c r="B25" s="7" t="str">
        <f>"LU5RFSA127"</f>
        <v>LU5RFSA127</v>
      </c>
      <c r="C25" s="7" t="s">
        <v>135</v>
      </c>
      <c r="D25" s="8" t="s">
        <v>735</v>
      </c>
      <c r="E25" s="6">
        <v>1</v>
      </c>
      <c r="F25" s="38"/>
      <c r="G25" s="38"/>
    </row>
    <row r="26" ht="26" customHeight="1" spans="1:7">
      <c r="A26" s="6" t="str">
        <f>"070"</f>
        <v>070</v>
      </c>
      <c r="B26" s="7" t="str">
        <f>"Y0004109"</f>
        <v>Y0004109</v>
      </c>
      <c r="C26" s="7" t="s">
        <v>738</v>
      </c>
      <c r="D26" s="8" t="s">
        <v>739</v>
      </c>
      <c r="E26" s="6">
        <v>1</v>
      </c>
      <c r="F26" s="38"/>
      <c r="G26" s="38"/>
    </row>
    <row r="27" ht="26" customHeight="1" spans="1:7">
      <c r="A27" s="6">
        <v>40</v>
      </c>
      <c r="B27" s="7" t="s">
        <v>740</v>
      </c>
      <c r="C27" s="7" t="s">
        <v>9</v>
      </c>
      <c r="D27" s="8" t="s">
        <v>741</v>
      </c>
      <c r="E27" s="6">
        <v>1</v>
      </c>
      <c r="F27" s="38"/>
      <c r="G27" s="38"/>
    </row>
    <row r="28" ht="26" customHeight="1" spans="1:7">
      <c r="A28" s="6">
        <v>21</v>
      </c>
      <c r="B28" s="7" t="s">
        <v>742</v>
      </c>
      <c r="C28" s="7" t="s">
        <v>9</v>
      </c>
      <c r="D28" s="8" t="s">
        <v>743</v>
      </c>
      <c r="E28" s="6">
        <v>2</v>
      </c>
      <c r="F28" s="38"/>
      <c r="G28" s="38"/>
    </row>
    <row r="29" ht="26" customHeight="1" spans="1:7">
      <c r="A29" s="6" t="str">
        <f>"025"</f>
        <v>025</v>
      </c>
      <c r="B29" s="7" t="str">
        <f>"Y0002850"</f>
        <v>Y0002850</v>
      </c>
      <c r="C29" s="7" t="s">
        <v>9</v>
      </c>
      <c r="D29" s="8" t="s">
        <v>746</v>
      </c>
      <c r="E29" s="6">
        <v>2</v>
      </c>
      <c r="F29" s="38"/>
      <c r="G29" s="38"/>
    </row>
    <row r="30" ht="26" customHeight="1" spans="1:7">
      <c r="A30" s="6" t="str">
        <f>"010"</f>
        <v>010</v>
      </c>
      <c r="B30" s="7" t="str">
        <f>"Z0054316"</f>
        <v>Z0054316</v>
      </c>
      <c r="C30" s="7" t="s">
        <v>9</v>
      </c>
      <c r="D30" s="8" t="s">
        <v>749</v>
      </c>
      <c r="E30" s="6">
        <v>1</v>
      </c>
      <c r="F30" s="38"/>
      <c r="G30" s="38"/>
    </row>
    <row r="31" ht="26" customHeight="1" spans="1:7">
      <c r="A31" s="6" t="str">
        <f>"16"</f>
        <v>16</v>
      </c>
      <c r="B31" s="7" t="str">
        <f>"CCM70TAC"</f>
        <v>CCM70TAC</v>
      </c>
      <c r="C31" s="7" t="s">
        <v>752</v>
      </c>
      <c r="D31" s="8" t="s">
        <v>753</v>
      </c>
      <c r="E31" s="6">
        <v>1</v>
      </c>
      <c r="F31" s="38"/>
      <c r="G31" s="38"/>
    </row>
    <row r="32" ht="26" customHeight="1" spans="1:7">
      <c r="A32" s="6" t="str">
        <f>"17"</f>
        <v>17</v>
      </c>
      <c r="B32" s="7" t="str">
        <f>"QQM70TAC"</f>
        <v>QQM70TAC</v>
      </c>
      <c r="C32" s="7" t="s">
        <v>756</v>
      </c>
      <c r="D32" s="8" t="s">
        <v>757</v>
      </c>
      <c r="E32" s="6">
        <v>1</v>
      </c>
      <c r="F32" s="38"/>
      <c r="G32" s="38"/>
    </row>
    <row r="33" s="34" customFormat="1" ht="26" customHeight="1" spans="1:7">
      <c r="A33" s="6" t="str">
        <f>"725"</f>
        <v>725</v>
      </c>
      <c r="B33" s="7" t="str">
        <f>"625700"</f>
        <v>625700</v>
      </c>
      <c r="C33" s="7" t="s">
        <v>92</v>
      </c>
      <c r="D33" s="8" t="s">
        <v>760</v>
      </c>
      <c r="E33" s="6">
        <v>4</v>
      </c>
      <c r="F33" s="38"/>
      <c r="G33" s="38"/>
    </row>
    <row r="34" ht="26" customHeight="1" spans="1:7">
      <c r="A34" s="6" t="str">
        <f>"470"</f>
        <v>470</v>
      </c>
      <c r="B34" s="7" t="str">
        <f>"694800"</f>
        <v>694800</v>
      </c>
      <c r="C34" s="7" t="s">
        <v>352</v>
      </c>
      <c r="D34" s="8" t="s">
        <v>763</v>
      </c>
      <c r="E34" s="6">
        <v>1</v>
      </c>
      <c r="F34" s="38"/>
      <c r="G34" s="38"/>
    </row>
    <row r="35" ht="26" customHeight="1" spans="1:7">
      <c r="A35" s="6">
        <v>800</v>
      </c>
      <c r="B35" s="7">
        <v>84216816</v>
      </c>
      <c r="C35" s="7" t="s">
        <v>764</v>
      </c>
      <c r="D35" s="8" t="s">
        <v>765</v>
      </c>
      <c r="E35" s="6">
        <v>1</v>
      </c>
      <c r="F35" s="38"/>
      <c r="G35" s="38"/>
    </row>
    <row r="36" ht="26" customHeight="1" spans="1:7">
      <c r="A36" s="6" t="s">
        <v>766</v>
      </c>
      <c r="B36" s="7" t="s">
        <v>767</v>
      </c>
      <c r="C36" s="7" t="s">
        <v>768</v>
      </c>
      <c r="D36" s="8" t="s">
        <v>769</v>
      </c>
      <c r="E36" s="6">
        <v>1</v>
      </c>
      <c r="F36" s="38"/>
      <c r="G36" s="38"/>
    </row>
    <row r="37" ht="26" customHeight="1" spans="1:7">
      <c r="A37" s="6" t="str">
        <f>"15"</f>
        <v>15</v>
      </c>
      <c r="B37" s="7" t="str">
        <f>"AHMFXM10040SX90"</f>
        <v>AHMFXM10040SX90</v>
      </c>
      <c r="C37" s="7" t="s">
        <v>772</v>
      </c>
      <c r="D37" s="8" t="s">
        <v>773</v>
      </c>
      <c r="E37" s="6">
        <v>1</v>
      </c>
      <c r="F37" s="38"/>
      <c r="G37" s="38"/>
    </row>
    <row r="38" ht="26" customHeight="1" spans="1:7">
      <c r="A38" s="6">
        <v>1031</v>
      </c>
      <c r="B38" s="7">
        <v>84259736</v>
      </c>
      <c r="C38" s="7" t="s">
        <v>774</v>
      </c>
      <c r="D38" s="8" t="s">
        <v>775</v>
      </c>
      <c r="E38" s="6">
        <v>1</v>
      </c>
      <c r="F38" s="38"/>
      <c r="G38" s="38"/>
    </row>
    <row r="39" s="34" customFormat="1" ht="26" customHeight="1" spans="1:7">
      <c r="A39" s="6" t="str">
        <f>"1025"</f>
        <v>1025</v>
      </c>
      <c r="B39" s="7" t="str">
        <f>"4807945"</f>
        <v>4807945</v>
      </c>
      <c r="C39" s="7" t="s">
        <v>778</v>
      </c>
      <c r="D39" s="8" t="s">
        <v>779</v>
      </c>
      <c r="E39" s="6">
        <v>1</v>
      </c>
      <c r="F39" s="38"/>
      <c r="G39" s="38"/>
    </row>
    <row r="40" ht="26" customHeight="1" spans="1:7">
      <c r="A40" s="6" t="str">
        <f>"1030"</f>
        <v>1030</v>
      </c>
      <c r="B40" s="7" t="str">
        <f>"3807065"</f>
        <v>3807065</v>
      </c>
      <c r="C40" s="7" t="s">
        <v>782</v>
      </c>
      <c r="D40" s="8" t="s">
        <v>783</v>
      </c>
      <c r="E40" s="6">
        <v>1</v>
      </c>
      <c r="F40" s="38"/>
      <c r="G40" s="38"/>
    </row>
    <row r="41" ht="26" customHeight="1" spans="1:7">
      <c r="A41" s="6" t="str">
        <f>"1031"</f>
        <v>1031</v>
      </c>
      <c r="B41" s="7" t="str">
        <f>"Y0002501"</f>
        <v>Y0002501</v>
      </c>
      <c r="C41" s="7" t="s">
        <v>782</v>
      </c>
      <c r="D41" s="8" t="s">
        <v>786</v>
      </c>
      <c r="E41" s="6">
        <v>1</v>
      </c>
      <c r="F41" s="38"/>
      <c r="G41" s="38"/>
    </row>
    <row r="42" s="21" customFormat="1" ht="26" customHeight="1" spans="1:7">
      <c r="A42" s="12" t="s">
        <v>107</v>
      </c>
      <c r="B42" s="13"/>
      <c r="C42" s="13"/>
      <c r="D42" s="13"/>
      <c r="E42" s="13"/>
      <c r="F42" s="14"/>
      <c r="G42" s="83"/>
    </row>
    <row r="43" s="21" customFormat="1" ht="26" customHeight="1" spans="1:7">
      <c r="A43" s="12" t="s">
        <v>108</v>
      </c>
      <c r="B43" s="13"/>
      <c r="C43" s="13"/>
      <c r="D43" s="13"/>
      <c r="E43" s="13"/>
      <c r="F43" s="14"/>
      <c r="G43" s="83"/>
    </row>
    <row r="44" s="21" customFormat="1" ht="26" customHeight="1" spans="1:7">
      <c r="A44" s="29" t="s">
        <v>109</v>
      </c>
      <c r="B44" s="30"/>
      <c r="C44" s="30"/>
      <c r="D44" s="30"/>
      <c r="E44" s="30"/>
      <c r="F44" s="14"/>
      <c r="G44" s="84"/>
    </row>
    <row r="45" s="21" customFormat="1" ht="26" customHeight="1" spans="1:7">
      <c r="A45" s="22"/>
      <c r="B45"/>
      <c r="C45" s="23"/>
      <c r="D45" s="24"/>
      <c r="E45" s="22"/>
      <c r="F45" s="34"/>
      <c r="G45" s="34"/>
    </row>
    <row r="46" s="21" customFormat="1" ht="38" customHeight="1" spans="1:7">
      <c r="A46" s="22"/>
      <c r="B46"/>
      <c r="C46" s="23"/>
      <c r="D46" s="24"/>
      <c r="E46" s="22"/>
      <c r="F46" s="34"/>
      <c r="G46" s="34"/>
    </row>
    <row r="47" s="21" customFormat="1" ht="29" customHeight="1" spans="1:7">
      <c r="A47" s="22"/>
      <c r="B47"/>
      <c r="C47" s="23"/>
      <c r="D47" s="24"/>
      <c r="E47" s="22"/>
      <c r="F47" s="34"/>
      <c r="G47" s="34"/>
    </row>
    <row r="48" spans="1:5">
      <c r="A48" s="22"/>
      <c r="B48"/>
      <c r="C48" s="23"/>
      <c r="D48" s="24"/>
      <c r="E48" s="22"/>
    </row>
    <row r="49" spans="1:5">
      <c r="A49" s="22"/>
      <c r="B49"/>
      <c r="C49" s="23"/>
      <c r="D49" s="24"/>
      <c r="E49" s="22"/>
    </row>
    <row r="50" spans="1:5">
      <c r="A50" s="22"/>
      <c r="B50"/>
      <c r="C50" s="23"/>
      <c r="D50" s="24"/>
      <c r="E50" s="22"/>
    </row>
  </sheetData>
  <mergeCells count="5">
    <mergeCell ref="A1:G1"/>
    <mergeCell ref="A42:F42"/>
    <mergeCell ref="A43:F43"/>
    <mergeCell ref="A44:F44"/>
    <mergeCell ref="E3:E4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G45"/>
  <sheetViews>
    <sheetView topLeftCell="A37" workbookViewId="0">
      <selection activeCell="A38" sqref="A38:F38"/>
    </sheetView>
  </sheetViews>
  <sheetFormatPr defaultColWidth="9" defaultRowHeight="14.25" outlineLevelCol="6"/>
  <cols>
    <col min="1" max="1" width="5.58333333333333" style="43" customWidth="1"/>
    <col min="2" max="2" width="8" style="44" customWidth="1"/>
    <col min="3" max="3" width="10.5833333333333" style="45" customWidth="1"/>
    <col min="4" max="4" width="30.25" style="46" customWidth="1"/>
    <col min="5" max="5" width="12.25" style="43" customWidth="1"/>
    <col min="6" max="6" width="18.125" style="44" customWidth="1"/>
    <col min="7" max="7" width="18.375" style="44" customWidth="1"/>
  </cols>
  <sheetData>
    <row r="1" ht="55" customHeight="1" spans="1:7">
      <c r="A1" s="1" t="s">
        <v>929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91" customFormat="1" ht="26" customHeight="1" spans="1:7">
      <c r="A3" s="6">
        <v>301</v>
      </c>
      <c r="B3" s="7" t="s">
        <v>930</v>
      </c>
      <c r="C3" s="7" t="s">
        <v>128</v>
      </c>
      <c r="D3" s="8" t="s">
        <v>931</v>
      </c>
      <c r="E3" s="6">
        <v>1</v>
      </c>
      <c r="F3" s="38"/>
      <c r="G3" s="38"/>
    </row>
    <row r="4" s="91" customFormat="1" ht="26" customHeight="1" spans="1:7">
      <c r="A4" s="6">
        <v>201</v>
      </c>
      <c r="B4" s="7" t="s">
        <v>932</v>
      </c>
      <c r="C4" s="7" t="s">
        <v>679</v>
      </c>
      <c r="D4" s="8" t="s">
        <v>933</v>
      </c>
      <c r="E4" s="6">
        <v>1</v>
      </c>
      <c r="F4" s="38"/>
      <c r="G4" s="38"/>
    </row>
    <row r="5" s="91" customFormat="1" ht="26" customHeight="1" spans="1:7">
      <c r="A5" s="6">
        <v>299</v>
      </c>
      <c r="B5" s="7" t="s">
        <v>934</v>
      </c>
      <c r="C5" s="7" t="s">
        <v>799</v>
      </c>
      <c r="D5" s="8" t="s">
        <v>935</v>
      </c>
      <c r="E5" s="6">
        <v>1</v>
      </c>
      <c r="F5" s="38"/>
      <c r="G5" s="38"/>
    </row>
    <row r="6" s="91" customFormat="1" ht="26" customHeight="1" spans="1:7">
      <c r="A6" s="6">
        <v>199</v>
      </c>
      <c r="B6" s="7" t="s">
        <v>936</v>
      </c>
      <c r="C6" s="7" t="s">
        <v>667</v>
      </c>
      <c r="D6" s="8" t="s">
        <v>937</v>
      </c>
      <c r="E6" s="6">
        <v>1</v>
      </c>
      <c r="F6" s="38"/>
      <c r="G6" s="38"/>
    </row>
    <row r="7" s="91" customFormat="1" ht="26" customHeight="1" spans="1:7">
      <c r="A7" s="6">
        <v>100</v>
      </c>
      <c r="B7" s="7">
        <v>84266260</v>
      </c>
      <c r="C7" s="7" t="s">
        <v>38</v>
      </c>
      <c r="D7" s="8" t="s">
        <v>938</v>
      </c>
      <c r="E7" s="6">
        <v>1</v>
      </c>
      <c r="F7" s="38"/>
      <c r="G7" s="38"/>
    </row>
    <row r="8" s="92" customFormat="1" ht="26" customHeight="1" spans="1:7">
      <c r="A8" s="6" t="s">
        <v>696</v>
      </c>
      <c r="B8" s="7" t="s">
        <v>860</v>
      </c>
      <c r="C8" s="7" t="s">
        <v>693</v>
      </c>
      <c r="D8" s="8" t="s">
        <v>861</v>
      </c>
      <c r="E8" s="6">
        <v>2</v>
      </c>
      <c r="F8" s="38"/>
      <c r="G8" s="38"/>
    </row>
    <row r="9" s="92" customFormat="1" ht="26" customHeight="1" spans="1:7">
      <c r="A9" s="6" t="s">
        <v>698</v>
      </c>
      <c r="B9" s="7" t="s">
        <v>939</v>
      </c>
      <c r="C9" s="7" t="s">
        <v>592</v>
      </c>
      <c r="D9" s="8" t="s">
        <v>940</v>
      </c>
      <c r="E9" s="6">
        <v>2</v>
      </c>
      <c r="F9" s="38"/>
      <c r="G9" s="38"/>
    </row>
    <row r="10" s="92" customFormat="1" ht="26" customHeight="1" spans="1:7">
      <c r="A10" s="6">
        <v>8282</v>
      </c>
      <c r="B10" s="7" t="s">
        <v>941</v>
      </c>
      <c r="C10" s="7" t="s">
        <v>911</v>
      </c>
      <c r="D10" s="8" t="s">
        <v>942</v>
      </c>
      <c r="E10" s="6">
        <v>2</v>
      </c>
      <c r="F10" s="38"/>
      <c r="G10" s="38"/>
    </row>
    <row r="11" s="92" customFormat="1" ht="26" customHeight="1" spans="1:7">
      <c r="A11" s="6">
        <v>180</v>
      </c>
      <c r="B11" s="7">
        <v>566400</v>
      </c>
      <c r="C11" s="7" t="s">
        <v>943</v>
      </c>
      <c r="D11" s="8" t="s">
        <v>944</v>
      </c>
      <c r="E11" s="6">
        <v>1</v>
      </c>
      <c r="F11" s="38"/>
      <c r="G11" s="38"/>
    </row>
    <row r="12" s="92" customFormat="1" ht="26" customHeight="1" spans="1:7">
      <c r="A12" s="6" t="str">
        <f>"480"</f>
        <v>480</v>
      </c>
      <c r="B12" s="7" t="s">
        <v>945</v>
      </c>
      <c r="C12" s="7" t="s">
        <v>946</v>
      </c>
      <c r="D12" s="8" t="s">
        <v>947</v>
      </c>
      <c r="E12" s="6" t="s">
        <v>106</v>
      </c>
      <c r="F12" s="38"/>
      <c r="G12" s="38"/>
    </row>
    <row r="13" s="92" customFormat="1" ht="26" customHeight="1" spans="1:7">
      <c r="A13" s="6">
        <v>481</v>
      </c>
      <c r="B13" s="7" t="s">
        <v>948</v>
      </c>
      <c r="C13" s="7" t="s">
        <v>946</v>
      </c>
      <c r="D13" s="8" t="s">
        <v>949</v>
      </c>
      <c r="E13" s="6" t="s">
        <v>106</v>
      </c>
      <c r="F13" s="38"/>
      <c r="G13" s="38"/>
    </row>
    <row r="14" s="91" customFormat="1" ht="26" customHeight="1" spans="1:7">
      <c r="A14" s="6" t="str">
        <f>"010"</f>
        <v>010</v>
      </c>
      <c r="B14" s="7" t="str">
        <f>"Z0054317"</f>
        <v>Z0054317</v>
      </c>
      <c r="C14" s="7" t="s">
        <v>9</v>
      </c>
      <c r="D14" s="8" t="s">
        <v>950</v>
      </c>
      <c r="E14" s="6">
        <v>1</v>
      </c>
      <c r="F14" s="38"/>
      <c r="G14" s="38"/>
    </row>
    <row r="15" s="91" customFormat="1" ht="26" customHeight="1" spans="1:7">
      <c r="A15" s="6" t="str">
        <f>"015"</f>
        <v>015</v>
      </c>
      <c r="B15" s="7" t="str">
        <f>"Y0002841"</f>
        <v>Y0002841</v>
      </c>
      <c r="C15" s="7" t="s">
        <v>9</v>
      </c>
      <c r="D15" s="8" t="s">
        <v>951</v>
      </c>
      <c r="E15" s="6">
        <v>1</v>
      </c>
      <c r="F15" s="38"/>
      <c r="G15" s="38"/>
    </row>
    <row r="16" s="91" customFormat="1" ht="26" customHeight="1" spans="1:7">
      <c r="A16" s="6" t="str">
        <f>"025"</f>
        <v>025</v>
      </c>
      <c r="B16" s="7" t="str">
        <f>"Y0002851"</f>
        <v>Y0002851</v>
      </c>
      <c r="C16" s="7" t="s">
        <v>9</v>
      </c>
      <c r="D16" s="8" t="s">
        <v>952</v>
      </c>
      <c r="E16" s="6">
        <v>2</v>
      </c>
      <c r="F16" s="38"/>
      <c r="G16" s="38"/>
    </row>
    <row r="17" s="91" customFormat="1" ht="26" customHeight="1" spans="1:7">
      <c r="A17" s="6" t="str">
        <f>"030"</f>
        <v>030</v>
      </c>
      <c r="B17" s="7" t="str">
        <f>"Z0046231"</f>
        <v>Z0046231</v>
      </c>
      <c r="C17" s="7" t="s">
        <v>9</v>
      </c>
      <c r="D17" s="8" t="s">
        <v>953</v>
      </c>
      <c r="E17" s="6">
        <v>1</v>
      </c>
      <c r="F17" s="38"/>
      <c r="G17" s="38"/>
    </row>
    <row r="18" s="92" customFormat="1" ht="26" customHeight="1" spans="1:7">
      <c r="A18" s="6" t="str">
        <f>"035"</f>
        <v>035</v>
      </c>
      <c r="B18" s="7" t="str">
        <f>"Z0046270"</f>
        <v>Z0046270</v>
      </c>
      <c r="C18" s="7" t="s">
        <v>9</v>
      </c>
      <c r="D18" s="8" t="s">
        <v>954</v>
      </c>
      <c r="E18" s="6">
        <v>1</v>
      </c>
      <c r="F18" s="38"/>
      <c r="G18" s="38"/>
    </row>
    <row r="19" s="91" customFormat="1" ht="26" customHeight="1" spans="1:7">
      <c r="A19" s="6" t="str">
        <f>"240"</f>
        <v>240</v>
      </c>
      <c r="B19" s="7" t="str">
        <f>"Y0006363"</f>
        <v>Y0006363</v>
      </c>
      <c r="C19" s="7" t="s">
        <v>207</v>
      </c>
      <c r="D19" s="8" t="s">
        <v>955</v>
      </c>
      <c r="E19" s="6">
        <v>1</v>
      </c>
      <c r="F19" s="38"/>
      <c r="G19" s="38"/>
    </row>
    <row r="20" s="91" customFormat="1" ht="26" customHeight="1" spans="1:7">
      <c r="A20" s="6" t="str">
        <f>"341"</f>
        <v>341</v>
      </c>
      <c r="B20" s="7" t="str">
        <f>"475702904"</f>
        <v>475702904</v>
      </c>
      <c r="C20" s="7" t="s">
        <v>208</v>
      </c>
      <c r="D20" s="8" t="s">
        <v>956</v>
      </c>
      <c r="E20" s="6">
        <v>1</v>
      </c>
      <c r="F20" s="38"/>
      <c r="G20" s="38"/>
    </row>
    <row r="21" s="91" customFormat="1" ht="26" customHeight="1" spans="1:7">
      <c r="A21" s="6" t="str">
        <f>"36"</f>
        <v>36</v>
      </c>
      <c r="B21" s="7" t="str">
        <f>"CCM80TAC"</f>
        <v>CCM80TAC</v>
      </c>
      <c r="C21" s="7" t="s">
        <v>957</v>
      </c>
      <c r="D21" s="8" t="s">
        <v>753</v>
      </c>
      <c r="E21" s="6">
        <v>1</v>
      </c>
      <c r="F21" s="38"/>
      <c r="G21" s="38"/>
    </row>
    <row r="22" s="91" customFormat="1" ht="26" customHeight="1" spans="1:7">
      <c r="A22" s="6" t="str">
        <f>"37"</f>
        <v>37</v>
      </c>
      <c r="B22" s="7" t="str">
        <f>"QQM80TAC"</f>
        <v>QQM80TAC</v>
      </c>
      <c r="C22" s="7" t="s">
        <v>958</v>
      </c>
      <c r="D22" s="8" t="s">
        <v>757</v>
      </c>
      <c r="E22" s="6">
        <v>1</v>
      </c>
      <c r="F22" s="38"/>
      <c r="G22" s="38"/>
    </row>
    <row r="23" s="91" customFormat="1" ht="26" customHeight="1" spans="1:7">
      <c r="A23" s="6" t="str">
        <f>"001"</f>
        <v>001</v>
      </c>
      <c r="B23" s="7" t="str">
        <f>"Z0108523"</f>
        <v>Z0108523</v>
      </c>
      <c r="C23" s="7" t="s">
        <v>101</v>
      </c>
      <c r="D23" s="8" t="s">
        <v>959</v>
      </c>
      <c r="E23" s="6">
        <v>1</v>
      </c>
      <c r="F23" s="38"/>
      <c r="G23" s="38"/>
    </row>
    <row r="24" s="92" customFormat="1" ht="26" customHeight="1" spans="1:7">
      <c r="A24" s="6">
        <v>740</v>
      </c>
      <c r="B24" s="7" t="s">
        <v>727</v>
      </c>
      <c r="C24" s="7" t="s">
        <v>136</v>
      </c>
      <c r="D24" s="8" t="s">
        <v>728</v>
      </c>
      <c r="E24" s="6">
        <v>1</v>
      </c>
      <c r="F24" s="38"/>
      <c r="G24" s="38"/>
    </row>
    <row r="25" s="91" customFormat="1" ht="26" customHeight="1" spans="1:7">
      <c r="A25" s="6">
        <v>773</v>
      </c>
      <c r="B25" s="7" t="s">
        <v>960</v>
      </c>
      <c r="C25" s="7" t="s">
        <v>731</v>
      </c>
      <c r="D25" s="8" t="s">
        <v>961</v>
      </c>
      <c r="E25" s="6">
        <v>1</v>
      </c>
      <c r="F25" s="38"/>
      <c r="G25" s="38"/>
    </row>
    <row r="26" s="92" customFormat="1" ht="26" customHeight="1" spans="1:7">
      <c r="A26" s="6">
        <v>730</v>
      </c>
      <c r="B26" s="7">
        <v>83545018</v>
      </c>
      <c r="C26" s="7" t="s">
        <v>135</v>
      </c>
      <c r="D26" s="8" t="s">
        <v>735</v>
      </c>
      <c r="E26" s="6">
        <v>1</v>
      </c>
      <c r="F26" s="38"/>
      <c r="G26" s="38"/>
    </row>
    <row r="27" s="91" customFormat="1" ht="26" customHeight="1" spans="1:7">
      <c r="A27" s="6" t="str">
        <f>"070"</f>
        <v>070</v>
      </c>
      <c r="B27" s="7" t="str">
        <f>"Y0004109"</f>
        <v>Y0004109</v>
      </c>
      <c r="C27" s="7" t="s">
        <v>738</v>
      </c>
      <c r="D27" s="8" t="s">
        <v>739</v>
      </c>
      <c r="E27" s="6">
        <v>2</v>
      </c>
      <c r="F27" s="38"/>
      <c r="G27" s="38"/>
    </row>
    <row r="28" s="91" customFormat="1" ht="26" customHeight="1" spans="1:7">
      <c r="A28" s="6" t="s">
        <v>758</v>
      </c>
      <c r="B28" s="7" t="s">
        <v>759</v>
      </c>
      <c r="C28" s="7" t="s">
        <v>92</v>
      </c>
      <c r="D28" s="8" t="s">
        <v>760</v>
      </c>
      <c r="E28" s="6">
        <v>4</v>
      </c>
      <c r="F28" s="38"/>
      <c r="G28" s="38"/>
    </row>
    <row r="29" s="91" customFormat="1" ht="26" customHeight="1" spans="1:7">
      <c r="A29" s="6">
        <v>471</v>
      </c>
      <c r="B29" s="7">
        <v>694802</v>
      </c>
      <c r="C29" s="7" t="s">
        <v>352</v>
      </c>
      <c r="D29" s="8" t="s">
        <v>763</v>
      </c>
      <c r="E29" s="6">
        <v>1</v>
      </c>
      <c r="F29" s="38"/>
      <c r="G29" s="38"/>
    </row>
    <row r="30" s="91" customFormat="1" ht="26" customHeight="1" spans="1:7">
      <c r="A30" s="6">
        <v>801</v>
      </c>
      <c r="B30" s="7">
        <v>84216817</v>
      </c>
      <c r="C30" s="7" t="s">
        <v>764</v>
      </c>
      <c r="D30" s="8" t="s">
        <v>962</v>
      </c>
      <c r="E30" s="6">
        <v>1</v>
      </c>
      <c r="F30" s="38"/>
      <c r="G30" s="38"/>
    </row>
    <row r="31" s="91" customFormat="1" ht="26" customHeight="1" spans="1:7">
      <c r="A31" s="6" t="str">
        <f>"33"</f>
        <v>33</v>
      </c>
      <c r="B31" s="7" t="str">
        <f>"Z0108641"</f>
        <v>Z0108641</v>
      </c>
      <c r="C31" s="7" t="s">
        <v>768</v>
      </c>
      <c r="D31" s="8" t="s">
        <v>963</v>
      </c>
      <c r="E31" s="6">
        <v>1</v>
      </c>
      <c r="F31" s="38"/>
      <c r="G31" s="38"/>
    </row>
    <row r="32" s="91" customFormat="1" ht="26" customHeight="1" spans="1:7">
      <c r="A32" s="6">
        <v>4301</v>
      </c>
      <c r="B32" s="7">
        <v>84395613</v>
      </c>
      <c r="C32" s="7" t="s">
        <v>964</v>
      </c>
      <c r="D32" s="8" t="s">
        <v>965</v>
      </c>
      <c r="E32" s="6">
        <v>1</v>
      </c>
      <c r="F32" s="38"/>
      <c r="G32" s="38"/>
    </row>
    <row r="33" s="91" customFormat="1" ht="26" customHeight="1" spans="1:7">
      <c r="A33" s="6" t="str">
        <f>"32"</f>
        <v>32</v>
      </c>
      <c r="B33" s="7" t="str">
        <f>"ABM80BOT"</f>
        <v>ABM80BOT</v>
      </c>
      <c r="C33" s="7" t="s">
        <v>774</v>
      </c>
      <c r="D33" s="8" t="s">
        <v>966</v>
      </c>
      <c r="E33" s="6">
        <v>1</v>
      </c>
      <c r="F33" s="38"/>
      <c r="G33" s="38"/>
    </row>
    <row r="34" s="91" customFormat="1" ht="26" customHeight="1" spans="1:7">
      <c r="A34" s="6" t="str">
        <f>"1015"</f>
        <v>1015</v>
      </c>
      <c r="B34" s="7" t="str">
        <f>"4807945"</f>
        <v>4807945</v>
      </c>
      <c r="C34" s="7" t="s">
        <v>778</v>
      </c>
      <c r="D34" s="8" t="s">
        <v>779</v>
      </c>
      <c r="E34" s="6">
        <v>1</v>
      </c>
      <c r="F34" s="38"/>
      <c r="G34" s="38"/>
    </row>
    <row r="35" s="91" customFormat="1" ht="26" customHeight="1" spans="1:7">
      <c r="A35" s="6" t="str">
        <f>"1020"</f>
        <v>1020</v>
      </c>
      <c r="B35" s="7" t="str">
        <f>"3807065"</f>
        <v>3807065</v>
      </c>
      <c r="C35" s="7" t="s">
        <v>782</v>
      </c>
      <c r="D35" s="8" t="s">
        <v>967</v>
      </c>
      <c r="E35" s="6">
        <v>1</v>
      </c>
      <c r="F35" s="38"/>
      <c r="G35" s="38"/>
    </row>
    <row r="36" s="91" customFormat="1" ht="26" customHeight="1" spans="1:7">
      <c r="A36" s="6" t="str">
        <f>"1022"</f>
        <v>1022</v>
      </c>
      <c r="B36" s="7" t="str">
        <f>"Y0002493"</f>
        <v>Y0002493</v>
      </c>
      <c r="C36" s="7" t="s">
        <v>782</v>
      </c>
      <c r="D36" s="8" t="s">
        <v>786</v>
      </c>
      <c r="E36" s="6">
        <v>1</v>
      </c>
      <c r="F36" s="38"/>
      <c r="G36" s="38"/>
    </row>
    <row r="37" s="82" customFormat="1" ht="26" customHeight="1" spans="1:7">
      <c r="A37" s="12" t="s">
        <v>107</v>
      </c>
      <c r="B37" s="13"/>
      <c r="C37" s="13"/>
      <c r="D37" s="13"/>
      <c r="E37" s="13"/>
      <c r="F37" s="14"/>
      <c r="G37" s="28"/>
    </row>
    <row r="38" s="82" customFormat="1" ht="26" customHeight="1" spans="1:7">
      <c r="A38" s="12" t="s">
        <v>108</v>
      </c>
      <c r="B38" s="13"/>
      <c r="C38" s="13"/>
      <c r="D38" s="13"/>
      <c r="E38" s="13"/>
      <c r="F38" s="14"/>
      <c r="G38" s="28"/>
    </row>
    <row r="39" s="82" customFormat="1" ht="26" customHeight="1" spans="1:7">
      <c r="A39" s="29" t="s">
        <v>109</v>
      </c>
      <c r="B39" s="30"/>
      <c r="C39" s="30"/>
      <c r="D39" s="30"/>
      <c r="E39" s="30"/>
      <c r="F39" s="31"/>
      <c r="G39" s="32"/>
    </row>
    <row r="40" s="82" customFormat="1" spans="1:7">
      <c r="A40" s="22"/>
      <c r="B40"/>
      <c r="C40" s="23"/>
      <c r="D40" s="24"/>
      <c r="E40" s="22"/>
      <c r="F40"/>
      <c r="G40"/>
    </row>
    <row r="41" s="21" customFormat="1" ht="38" customHeight="1" spans="1:7">
      <c r="A41" s="22"/>
      <c r="B41"/>
      <c r="C41" s="23"/>
      <c r="D41" s="24"/>
      <c r="E41" s="22"/>
      <c r="F41"/>
      <c r="G41"/>
    </row>
    <row r="42" s="21" customFormat="1" ht="29" customHeight="1" spans="1:7">
      <c r="A42" s="22"/>
      <c r="B42"/>
      <c r="C42" s="23"/>
      <c r="D42" s="24"/>
      <c r="E42" s="22"/>
      <c r="F42"/>
      <c r="G42"/>
    </row>
    <row r="43" ht="38" customHeight="1" spans="1:7">
      <c r="A43" s="22"/>
      <c r="B43"/>
      <c r="C43" s="23"/>
      <c r="D43" s="24"/>
      <c r="E43" s="22"/>
      <c r="F43"/>
      <c r="G43"/>
    </row>
    <row r="44" ht="29" customHeight="1" spans="1:7">
      <c r="A44" s="22"/>
      <c r="B44"/>
      <c r="C44" s="23"/>
      <c r="D44" s="24"/>
      <c r="E44" s="22"/>
      <c r="F44"/>
      <c r="G44"/>
    </row>
    <row r="45" spans="1:7">
      <c r="A45" s="22"/>
      <c r="B45"/>
      <c r="C45" s="23"/>
      <c r="D45" s="24"/>
      <c r="E45" s="22"/>
      <c r="F45"/>
      <c r="G45"/>
    </row>
  </sheetData>
  <mergeCells count="4">
    <mergeCell ref="A1:G1"/>
    <mergeCell ref="A37:F37"/>
    <mergeCell ref="A38:F38"/>
    <mergeCell ref="A39:F39"/>
  </mergeCells>
  <pageMargins left="0.550694444444444" right="0.472222222222222" top="0.511805555555556" bottom="0.865972222222222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G52"/>
  <sheetViews>
    <sheetView topLeftCell="A37" workbookViewId="0">
      <selection activeCell="A45" sqref="A45:F45"/>
    </sheetView>
  </sheetViews>
  <sheetFormatPr defaultColWidth="9" defaultRowHeight="14.25" outlineLevelCol="6"/>
  <cols>
    <col min="1" max="1" width="6.33333333333333" style="43" customWidth="1"/>
    <col min="2" max="2" width="9.08333333333333" style="45" customWidth="1"/>
    <col min="3" max="3" width="10.8333333333333" style="45" customWidth="1"/>
    <col min="4" max="4" width="20.4166666666667" style="46" customWidth="1"/>
    <col min="5" max="5" width="5.41666666666667" style="43" customWidth="1"/>
    <col min="6" max="6" width="16.5" style="44" customWidth="1"/>
    <col min="7" max="7" width="18.375" style="44" customWidth="1"/>
  </cols>
  <sheetData>
    <row r="1" ht="39" customHeight="1" spans="1:7">
      <c r="A1" s="1" t="s">
        <v>968</v>
      </c>
      <c r="B1" s="25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6" customHeight="1" spans="1:7">
      <c r="A3" s="6" t="s">
        <v>805</v>
      </c>
      <c r="B3" s="7" t="s">
        <v>969</v>
      </c>
      <c r="C3" s="7" t="s">
        <v>674</v>
      </c>
      <c r="D3" s="8" t="s">
        <v>853</v>
      </c>
      <c r="E3" s="17">
        <v>1</v>
      </c>
      <c r="F3" s="47"/>
      <c r="G3" s="38"/>
    </row>
    <row r="4" s="19" customFormat="1" ht="26" customHeight="1" spans="1:7">
      <c r="A4" s="6" t="s">
        <v>808</v>
      </c>
      <c r="B4" s="7" t="s">
        <v>970</v>
      </c>
      <c r="C4" s="7" t="s">
        <v>82</v>
      </c>
      <c r="D4" s="8" t="s">
        <v>854</v>
      </c>
      <c r="E4" s="18"/>
      <c r="F4" s="47"/>
      <c r="G4" s="38"/>
    </row>
    <row r="5" s="19" customFormat="1" ht="26" customHeight="1" spans="1:7">
      <c r="A5" s="6" t="str">
        <f>"301"</f>
        <v>301</v>
      </c>
      <c r="B5" s="7" t="str">
        <f>"Z0030614KW"</f>
        <v>Z0030614KW</v>
      </c>
      <c r="C5" s="7" t="s">
        <v>679</v>
      </c>
      <c r="D5" s="8" t="s">
        <v>971</v>
      </c>
      <c r="E5" s="6">
        <v>1</v>
      </c>
      <c r="F5" s="38"/>
      <c r="G5" s="38"/>
    </row>
    <row r="6" s="19" customFormat="1" ht="26" customHeight="1" spans="1:7">
      <c r="A6" s="6">
        <v>201</v>
      </c>
      <c r="B6" s="7" t="s">
        <v>972</v>
      </c>
      <c r="C6" s="7" t="s">
        <v>682</v>
      </c>
      <c r="D6" s="8" t="s">
        <v>973</v>
      </c>
      <c r="E6" s="6">
        <v>1</v>
      </c>
      <c r="F6" s="38"/>
      <c r="G6" s="38"/>
    </row>
    <row r="7" s="19" customFormat="1" ht="26" customHeight="1" spans="1:7">
      <c r="A7" s="6">
        <v>299</v>
      </c>
      <c r="B7" s="7" t="str">
        <f>"Y000664613"</f>
        <v>Y000664613</v>
      </c>
      <c r="C7" s="7" t="s">
        <v>685</v>
      </c>
      <c r="D7" s="8" t="s">
        <v>974</v>
      </c>
      <c r="E7" s="6">
        <v>1</v>
      </c>
      <c r="F7" s="38"/>
      <c r="G7" s="38"/>
    </row>
    <row r="8" s="19" customFormat="1" ht="26" customHeight="1" spans="1:7">
      <c r="A8" s="6">
        <v>199</v>
      </c>
      <c r="B8" s="7" t="s">
        <v>975</v>
      </c>
      <c r="C8" s="7" t="s">
        <v>667</v>
      </c>
      <c r="D8" s="8" t="s">
        <v>976</v>
      </c>
      <c r="E8" s="6">
        <v>1</v>
      </c>
      <c r="F8" s="38"/>
      <c r="G8" s="38"/>
    </row>
    <row r="9" s="48" customFormat="1" ht="26" customHeight="1" spans="1:7">
      <c r="A9" s="6" t="s">
        <v>788</v>
      </c>
      <c r="B9" s="7" t="s">
        <v>977</v>
      </c>
      <c r="C9" s="7" t="s">
        <v>38</v>
      </c>
      <c r="D9" s="8" t="s">
        <v>978</v>
      </c>
      <c r="E9" s="6">
        <v>1</v>
      </c>
      <c r="F9" s="38"/>
      <c r="G9" s="38"/>
    </row>
    <row r="10" s="33" customFormat="1" ht="26" customHeight="1" spans="1:7">
      <c r="A10" s="6">
        <v>410</v>
      </c>
      <c r="B10" s="7">
        <v>6822320</v>
      </c>
      <c r="C10" s="7" t="s">
        <v>693</v>
      </c>
      <c r="D10" s="8" t="s">
        <v>861</v>
      </c>
      <c r="E10" s="6">
        <v>1</v>
      </c>
      <c r="F10" s="38"/>
      <c r="G10" s="38"/>
    </row>
    <row r="11" s="33" customFormat="1" ht="26" customHeight="1" spans="1:7">
      <c r="A11" s="6" t="s">
        <v>695</v>
      </c>
      <c r="B11" s="7" t="s">
        <v>979</v>
      </c>
      <c r="C11" s="7" t="s">
        <v>693</v>
      </c>
      <c r="D11" s="8" t="s">
        <v>863</v>
      </c>
      <c r="E11" s="6">
        <v>2</v>
      </c>
      <c r="F11" s="38"/>
      <c r="G11" s="38"/>
    </row>
    <row r="12" s="33" customFormat="1" ht="26" customHeight="1" spans="1:7">
      <c r="A12" s="6">
        <v>310</v>
      </c>
      <c r="B12" s="7">
        <v>6832320</v>
      </c>
      <c r="C12" s="7" t="s">
        <v>592</v>
      </c>
      <c r="D12" s="8" t="s">
        <v>980</v>
      </c>
      <c r="E12" s="6">
        <v>2</v>
      </c>
      <c r="F12" s="38"/>
      <c r="G12" s="38"/>
    </row>
    <row r="13" s="33" customFormat="1" ht="26" customHeight="1" spans="1:7">
      <c r="A13" s="6">
        <v>210</v>
      </c>
      <c r="B13" s="7">
        <v>6822326</v>
      </c>
      <c r="C13" s="7" t="s">
        <v>699</v>
      </c>
      <c r="D13" s="8" t="s">
        <v>981</v>
      </c>
      <c r="E13" s="6">
        <v>2</v>
      </c>
      <c r="F13" s="38"/>
      <c r="G13" s="38"/>
    </row>
    <row r="14" s="33" customFormat="1" ht="26" customHeight="1" spans="1:7">
      <c r="A14" s="6">
        <v>110</v>
      </c>
      <c r="B14" s="7" t="s">
        <v>941</v>
      </c>
      <c r="C14" s="7" t="s">
        <v>702</v>
      </c>
      <c r="D14" s="8" t="s">
        <v>942</v>
      </c>
      <c r="E14" s="6">
        <v>2</v>
      </c>
      <c r="F14" s="38"/>
      <c r="G14" s="38"/>
    </row>
    <row r="15" s="51" customFormat="1" ht="26" customHeight="1" spans="1:7">
      <c r="A15" s="6" t="str">
        <f>"180"</f>
        <v>180</v>
      </c>
      <c r="B15" s="7">
        <v>566400</v>
      </c>
      <c r="C15" s="7" t="s">
        <v>943</v>
      </c>
      <c r="D15" s="8" t="s">
        <v>944</v>
      </c>
      <c r="E15" s="6">
        <v>1</v>
      </c>
      <c r="F15" s="38"/>
      <c r="G15" s="38"/>
    </row>
    <row r="16" s="51" customFormat="1" ht="26" customHeight="1" spans="1:7">
      <c r="A16" s="6" t="str">
        <f>"480"</f>
        <v>480</v>
      </c>
      <c r="B16" s="7" t="str">
        <f>"580187"</f>
        <v>580187</v>
      </c>
      <c r="C16" s="7" t="s">
        <v>946</v>
      </c>
      <c r="D16" s="8" t="s">
        <v>870</v>
      </c>
      <c r="E16" s="6">
        <v>1</v>
      </c>
      <c r="F16" s="38"/>
      <c r="G16" s="38"/>
    </row>
    <row r="17" s="19" customFormat="1" ht="26" customHeight="1" spans="1:7">
      <c r="A17" s="6">
        <v>130</v>
      </c>
      <c r="B17" s="7">
        <v>84172347</v>
      </c>
      <c r="C17" s="7" t="s">
        <v>42</v>
      </c>
      <c r="D17" s="8" t="s">
        <v>982</v>
      </c>
      <c r="E17" s="6">
        <v>1</v>
      </c>
      <c r="F17" s="38"/>
      <c r="G17" s="38"/>
    </row>
    <row r="18" s="19" customFormat="1" ht="26" customHeight="1" spans="1:7">
      <c r="A18" s="6">
        <v>131</v>
      </c>
      <c r="B18" s="7">
        <v>84295074</v>
      </c>
      <c r="C18" s="7" t="s">
        <v>42</v>
      </c>
      <c r="D18" s="8" t="s">
        <v>983</v>
      </c>
      <c r="E18" s="6">
        <v>1</v>
      </c>
      <c r="F18" s="38"/>
      <c r="G18" s="38"/>
    </row>
    <row r="19" s="19" customFormat="1" ht="26" customHeight="1" spans="1:7">
      <c r="A19" s="6" t="str">
        <f>"430"</f>
        <v>430</v>
      </c>
      <c r="B19" s="7" t="str">
        <f>"120900110"</f>
        <v>120900110</v>
      </c>
      <c r="C19" s="7" t="s">
        <v>42</v>
      </c>
      <c r="D19" s="8" t="s">
        <v>984</v>
      </c>
      <c r="E19" s="6">
        <v>1</v>
      </c>
      <c r="F19" s="38"/>
      <c r="G19" s="38"/>
    </row>
    <row r="20" s="19" customFormat="1" ht="26" customHeight="1" spans="1:7">
      <c r="A20" s="6">
        <v>240</v>
      </c>
      <c r="B20" s="7" t="str">
        <f>"IDB175130012"</f>
        <v>IDB175130012</v>
      </c>
      <c r="C20" s="7" t="s">
        <v>208</v>
      </c>
      <c r="D20" s="8" t="s">
        <v>985</v>
      </c>
      <c r="E20" s="6">
        <v>1</v>
      </c>
      <c r="F20" s="38"/>
      <c r="G20" s="38"/>
    </row>
    <row r="21" s="19" customFormat="1" ht="26" customHeight="1" spans="1:7">
      <c r="A21" s="6" t="str">
        <f>"340"</f>
        <v>340</v>
      </c>
      <c r="B21" s="7" t="str">
        <f>"475702909"</f>
        <v>475702909</v>
      </c>
      <c r="C21" s="7" t="s">
        <v>208</v>
      </c>
      <c r="D21" s="8" t="s">
        <v>986</v>
      </c>
      <c r="E21" s="6">
        <v>1</v>
      </c>
      <c r="F21" s="38"/>
      <c r="G21" s="38"/>
    </row>
    <row r="22" s="19" customFormat="1" ht="26" customHeight="1" spans="1:7">
      <c r="A22" s="6" t="str">
        <f>"342"</f>
        <v>342</v>
      </c>
      <c r="B22" s="7" t="str">
        <f>"475703815"</f>
        <v>475703815</v>
      </c>
      <c r="C22" s="7" t="s">
        <v>208</v>
      </c>
      <c r="D22" s="8" t="s">
        <v>987</v>
      </c>
      <c r="E22" s="6">
        <v>1</v>
      </c>
      <c r="F22" s="38"/>
      <c r="G22" s="38"/>
    </row>
    <row r="23" s="19" customFormat="1" ht="26" customHeight="1" spans="1:7">
      <c r="A23" s="6" t="str">
        <f>"445"</f>
        <v>445</v>
      </c>
      <c r="B23" s="7" t="str">
        <f>"474755318"</f>
        <v>474755318</v>
      </c>
      <c r="C23" s="7" t="s">
        <v>208</v>
      </c>
      <c r="D23" s="8" t="s">
        <v>721</v>
      </c>
      <c r="E23" s="6">
        <v>1</v>
      </c>
      <c r="F23" s="38"/>
      <c r="G23" s="38"/>
    </row>
    <row r="24" s="19" customFormat="1" ht="26" customHeight="1" spans="1:7">
      <c r="A24" s="6" t="str">
        <f>"36"</f>
        <v>36</v>
      </c>
      <c r="B24" s="7" t="str">
        <f>"CCM80TAC"</f>
        <v>CCM80TAC</v>
      </c>
      <c r="C24" s="7" t="s">
        <v>957</v>
      </c>
      <c r="D24" s="8" t="s">
        <v>753</v>
      </c>
      <c r="E24" s="6">
        <v>1</v>
      </c>
      <c r="F24" s="38"/>
      <c r="G24" s="38"/>
    </row>
    <row r="25" s="19" customFormat="1" ht="26" customHeight="1" spans="1:7">
      <c r="A25" s="6" t="str">
        <f>"37"</f>
        <v>37</v>
      </c>
      <c r="B25" s="7" t="str">
        <f>"QQM80TAC"</f>
        <v>QQM80TAC</v>
      </c>
      <c r="C25" s="7" t="s">
        <v>958</v>
      </c>
      <c r="D25" s="8" t="s">
        <v>757</v>
      </c>
      <c r="E25" s="6">
        <v>1</v>
      </c>
      <c r="F25" s="38"/>
      <c r="G25" s="38"/>
    </row>
    <row r="26" s="80" customFormat="1" ht="26" customHeight="1" spans="1:7">
      <c r="A26" s="86">
        <v>1</v>
      </c>
      <c r="B26" s="87">
        <v>19053622</v>
      </c>
      <c r="C26" s="87" t="s">
        <v>988</v>
      </c>
      <c r="D26" s="88" t="s">
        <v>989</v>
      </c>
      <c r="E26" s="86">
        <v>1</v>
      </c>
      <c r="F26" s="89"/>
      <c r="G26" s="89"/>
    </row>
    <row r="27" s="48" customFormat="1" ht="26" customHeight="1" spans="1:7">
      <c r="A27" s="6">
        <v>740</v>
      </c>
      <c r="B27" s="7" t="s">
        <v>727</v>
      </c>
      <c r="C27" s="7" t="s">
        <v>136</v>
      </c>
      <c r="D27" s="8" t="s">
        <v>728</v>
      </c>
      <c r="E27" s="6">
        <v>1</v>
      </c>
      <c r="F27" s="38"/>
      <c r="G27" s="38"/>
    </row>
    <row r="28" s="19" customFormat="1" ht="26" customHeight="1" spans="1:7">
      <c r="A28" s="6">
        <v>773</v>
      </c>
      <c r="B28" s="7" t="s">
        <v>960</v>
      </c>
      <c r="C28" s="7" t="s">
        <v>731</v>
      </c>
      <c r="D28" s="8" t="s">
        <v>990</v>
      </c>
      <c r="E28" s="6">
        <v>1</v>
      </c>
      <c r="F28" s="38"/>
      <c r="G28" s="38"/>
    </row>
    <row r="29" s="19" customFormat="1" ht="26" customHeight="1" spans="1:7">
      <c r="A29" s="47">
        <v>1019</v>
      </c>
      <c r="B29" s="7">
        <v>620222</v>
      </c>
      <c r="C29" s="47" t="s">
        <v>991</v>
      </c>
      <c r="D29" s="90" t="s">
        <v>992</v>
      </c>
      <c r="E29" s="6" t="s">
        <v>106</v>
      </c>
      <c r="F29" s="51"/>
      <c r="G29" s="51"/>
    </row>
    <row r="30" s="19" customFormat="1" ht="26" customHeight="1" spans="1:7">
      <c r="A30" s="6">
        <v>730</v>
      </c>
      <c r="B30" s="7">
        <v>83545018</v>
      </c>
      <c r="C30" s="7" t="s">
        <v>135</v>
      </c>
      <c r="D30" s="8" t="s">
        <v>735</v>
      </c>
      <c r="E30" s="6">
        <v>1</v>
      </c>
      <c r="F30" s="38"/>
      <c r="G30" s="38"/>
    </row>
    <row r="31" s="19" customFormat="1" ht="26" customHeight="1" spans="1:7">
      <c r="A31" s="6" t="str">
        <f>"070"</f>
        <v>070</v>
      </c>
      <c r="B31" s="7" t="str">
        <f>"Y0004109"</f>
        <v>Y0004109</v>
      </c>
      <c r="C31" s="7" t="s">
        <v>738</v>
      </c>
      <c r="D31" s="8" t="s">
        <v>739</v>
      </c>
      <c r="E31" s="6">
        <v>1</v>
      </c>
      <c r="F31" s="38"/>
      <c r="G31" s="38"/>
    </row>
    <row r="32" s="19" customFormat="1" ht="26" customHeight="1" spans="1:7">
      <c r="A32" s="6" t="str">
        <f>"010"</f>
        <v>010</v>
      </c>
      <c r="B32" s="7" t="str">
        <f>"Z0054317"</f>
        <v>Z0054317</v>
      </c>
      <c r="C32" s="7" t="s">
        <v>9</v>
      </c>
      <c r="D32" s="8" t="s">
        <v>950</v>
      </c>
      <c r="E32" s="6">
        <v>1</v>
      </c>
      <c r="F32" s="38"/>
      <c r="G32" s="38"/>
    </row>
    <row r="33" s="19" customFormat="1" ht="26" customHeight="1" spans="1:7">
      <c r="A33" s="6" t="str">
        <f>"015"</f>
        <v>015</v>
      </c>
      <c r="B33" s="7" t="str">
        <f>"Y0002841"</f>
        <v>Y0002841</v>
      </c>
      <c r="C33" s="7" t="s">
        <v>9</v>
      </c>
      <c r="D33" s="8" t="s">
        <v>951</v>
      </c>
      <c r="E33" s="6">
        <v>1</v>
      </c>
      <c r="F33" s="38"/>
      <c r="G33" s="38"/>
    </row>
    <row r="34" s="19" customFormat="1" ht="26" customHeight="1" spans="1:7">
      <c r="A34" s="6" t="str">
        <f>"025"</f>
        <v>025</v>
      </c>
      <c r="B34" s="7" t="str">
        <f>"Y0002851"</f>
        <v>Y0002851</v>
      </c>
      <c r="C34" s="7" t="s">
        <v>9</v>
      </c>
      <c r="D34" s="8" t="s">
        <v>952</v>
      </c>
      <c r="E34" s="6">
        <v>2</v>
      </c>
      <c r="F34" s="38"/>
      <c r="G34" s="38"/>
    </row>
    <row r="35" s="19" customFormat="1" ht="26" customHeight="1" spans="1:7">
      <c r="A35" s="6" t="str">
        <f>"030"</f>
        <v>030</v>
      </c>
      <c r="B35" s="7" t="str">
        <f>"COB3R801"</f>
        <v>COB3R801</v>
      </c>
      <c r="C35" s="7" t="s">
        <v>9</v>
      </c>
      <c r="D35" s="8" t="s">
        <v>993</v>
      </c>
      <c r="E35" s="6">
        <v>1</v>
      </c>
      <c r="F35" s="38"/>
      <c r="G35" s="38"/>
    </row>
    <row r="36" s="19" customFormat="1" ht="26" customHeight="1" spans="1:7">
      <c r="A36" s="6" t="str">
        <f>"035"</f>
        <v>035</v>
      </c>
      <c r="B36" s="7" t="str">
        <f>"Y000286101"</f>
        <v>Y000286101</v>
      </c>
      <c r="C36" s="7" t="s">
        <v>9</v>
      </c>
      <c r="D36" s="8" t="s">
        <v>994</v>
      </c>
      <c r="E36" s="6">
        <v>1</v>
      </c>
      <c r="F36" s="38"/>
      <c r="G36" s="38"/>
    </row>
    <row r="37" s="19" customFormat="1" ht="26" customHeight="1" spans="1:7">
      <c r="A37" s="6" t="str">
        <f>"040"</f>
        <v>040</v>
      </c>
      <c r="B37" s="7" t="str">
        <f>"Z0001202"</f>
        <v>Z0001202</v>
      </c>
      <c r="C37" s="7" t="s">
        <v>9</v>
      </c>
      <c r="D37" s="8" t="s">
        <v>926</v>
      </c>
      <c r="E37" s="6">
        <v>1</v>
      </c>
      <c r="F37" s="38"/>
      <c r="G37" s="38"/>
    </row>
    <row r="38" s="19" customFormat="1" ht="26" customHeight="1" spans="1:7">
      <c r="A38" s="6" t="s">
        <v>758</v>
      </c>
      <c r="B38" s="7" t="s">
        <v>759</v>
      </c>
      <c r="C38" s="7" t="s">
        <v>92</v>
      </c>
      <c r="D38" s="8" t="s">
        <v>760</v>
      </c>
      <c r="E38" s="6">
        <v>4</v>
      </c>
      <c r="F38" s="38"/>
      <c r="G38" s="38"/>
    </row>
    <row r="39" s="19" customFormat="1" ht="26" customHeight="1" spans="1:7">
      <c r="A39" s="6" t="s">
        <v>761</v>
      </c>
      <c r="B39" s="7" t="s">
        <v>762</v>
      </c>
      <c r="C39" s="7" t="s">
        <v>352</v>
      </c>
      <c r="D39" s="8" t="s">
        <v>763</v>
      </c>
      <c r="E39" s="6">
        <v>1</v>
      </c>
      <c r="F39" s="38"/>
      <c r="G39" s="38"/>
    </row>
    <row r="40" s="85" customFormat="1" ht="26" customHeight="1" spans="1:7">
      <c r="A40" s="6" t="s">
        <v>995</v>
      </c>
      <c r="B40" s="7" t="s">
        <v>996</v>
      </c>
      <c r="C40" s="47" t="s">
        <v>997</v>
      </c>
      <c r="D40" s="90" t="s">
        <v>998</v>
      </c>
      <c r="E40" s="6" t="s">
        <v>106</v>
      </c>
      <c r="F40" s="47"/>
      <c r="G40" s="47"/>
    </row>
    <row r="41" s="19" customFormat="1" ht="26" customHeight="1" spans="1:7">
      <c r="A41" s="6" t="s">
        <v>999</v>
      </c>
      <c r="B41" s="7" t="s">
        <v>1000</v>
      </c>
      <c r="C41" s="7" t="s">
        <v>764</v>
      </c>
      <c r="D41" s="8" t="s">
        <v>1001</v>
      </c>
      <c r="E41" s="6">
        <v>1</v>
      </c>
      <c r="F41" s="38"/>
      <c r="G41" s="38"/>
    </row>
    <row r="42" s="19" customFormat="1" ht="26" customHeight="1" spans="1:7">
      <c r="A42" s="6" t="str">
        <f>"33"</f>
        <v>33</v>
      </c>
      <c r="B42" s="7" t="str">
        <f>"Z0108641"</f>
        <v>Z0108641</v>
      </c>
      <c r="C42" s="7" t="s">
        <v>768</v>
      </c>
      <c r="D42" s="8" t="s">
        <v>1002</v>
      </c>
      <c r="E42" s="6">
        <v>1</v>
      </c>
      <c r="F42" s="38"/>
      <c r="G42" s="38"/>
    </row>
    <row r="43" s="19" customFormat="1" ht="26" customHeight="1" spans="1:7">
      <c r="A43" s="6">
        <v>4301</v>
      </c>
      <c r="B43" s="7">
        <v>84395613</v>
      </c>
      <c r="C43" s="7" t="s">
        <v>772</v>
      </c>
      <c r="D43" s="8" t="s">
        <v>965</v>
      </c>
      <c r="E43" s="6">
        <v>1</v>
      </c>
      <c r="F43" s="38"/>
      <c r="G43" s="38"/>
    </row>
    <row r="44" s="20" customFormat="1" ht="26" customHeight="1" spans="1:7">
      <c r="A44" s="12" t="s">
        <v>107</v>
      </c>
      <c r="B44" s="13"/>
      <c r="C44" s="13"/>
      <c r="D44" s="13"/>
      <c r="E44" s="13"/>
      <c r="F44" s="14"/>
      <c r="G44" s="28"/>
    </row>
    <row r="45" s="20" customFormat="1" ht="26" customHeight="1" spans="1:7">
      <c r="A45" s="12" t="s">
        <v>108</v>
      </c>
      <c r="B45" s="13"/>
      <c r="C45" s="13"/>
      <c r="D45" s="13"/>
      <c r="E45" s="13"/>
      <c r="F45" s="14"/>
      <c r="G45" s="28"/>
    </row>
    <row r="46" s="20" customFormat="1" ht="26" customHeight="1" spans="1:7">
      <c r="A46" s="29" t="s">
        <v>109</v>
      </c>
      <c r="B46" s="30"/>
      <c r="C46" s="30"/>
      <c r="D46" s="30"/>
      <c r="E46" s="30"/>
      <c r="F46" s="31"/>
      <c r="G46" s="32"/>
    </row>
    <row r="47" s="20" customFormat="1" ht="26" customHeight="1" spans="1:7">
      <c r="A47" s="22"/>
      <c r="B47"/>
      <c r="C47" s="23"/>
      <c r="D47" s="24"/>
      <c r="E47" s="22"/>
      <c r="F47"/>
      <c r="G47"/>
    </row>
    <row r="48" s="21" customFormat="1" ht="38" customHeight="1" spans="1:7">
      <c r="A48" s="22"/>
      <c r="B48"/>
      <c r="C48" s="23"/>
      <c r="D48" s="24"/>
      <c r="E48" s="22"/>
      <c r="F48"/>
      <c r="G48"/>
    </row>
    <row r="49" s="21" customFormat="1" ht="29" customHeight="1" spans="1:7">
      <c r="A49" s="22"/>
      <c r="B49"/>
      <c r="C49" s="23"/>
      <c r="D49" s="24"/>
      <c r="E49" s="22"/>
      <c r="F49"/>
      <c r="G49"/>
    </row>
    <row r="50" spans="1:7">
      <c r="A50" s="22"/>
      <c r="B50"/>
      <c r="C50" s="23"/>
      <c r="D50" s="24"/>
      <c r="E50" s="22"/>
      <c r="F50"/>
      <c r="G50"/>
    </row>
    <row r="51" spans="1:7">
      <c r="A51" s="22"/>
      <c r="B51"/>
      <c r="C51" s="23"/>
      <c r="D51" s="24"/>
      <c r="E51" s="22"/>
      <c r="F51"/>
      <c r="G51"/>
    </row>
    <row r="52" spans="1:7">
      <c r="A52" s="22"/>
      <c r="B52"/>
      <c r="C52" s="23"/>
      <c r="D52" s="24"/>
      <c r="E52" s="22"/>
      <c r="F52"/>
      <c r="G52"/>
    </row>
  </sheetData>
  <mergeCells count="5">
    <mergeCell ref="A1:G1"/>
    <mergeCell ref="A44:F44"/>
    <mergeCell ref="A45:F45"/>
    <mergeCell ref="A46:F46"/>
    <mergeCell ref="E3:E4"/>
  </mergeCells>
  <pageMargins left="0.432638888888889" right="0.275" top="0.66875" bottom="0.708333333333333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G53"/>
  <sheetViews>
    <sheetView topLeftCell="A37" workbookViewId="0">
      <selection activeCell="A46" sqref="A46:F46"/>
    </sheetView>
  </sheetViews>
  <sheetFormatPr defaultColWidth="9" defaultRowHeight="14.25" outlineLevelCol="6"/>
  <cols>
    <col min="1" max="1" width="11.6666666666667" style="37" customWidth="1"/>
    <col min="2" max="2" width="10.5833333333333" style="44" customWidth="1"/>
    <col min="3" max="3" width="12.0833333333333" style="45" customWidth="1"/>
    <col min="4" max="4" width="28.9166666666667" style="46" customWidth="1"/>
    <col min="5" max="5" width="9.08333333333333" style="43" customWidth="1"/>
    <col min="6" max="7" width="18" style="44" customWidth="1"/>
  </cols>
  <sheetData>
    <row r="1" ht="55" customHeight="1" spans="1:7">
      <c r="A1" s="1" t="s">
        <v>1003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6" customHeight="1" spans="1:7">
      <c r="A3" s="6">
        <v>401</v>
      </c>
      <c r="B3" s="7" t="s">
        <v>930</v>
      </c>
      <c r="C3" s="7" t="s">
        <v>128</v>
      </c>
      <c r="D3" s="8" t="s">
        <v>1004</v>
      </c>
      <c r="E3" s="6">
        <v>1</v>
      </c>
      <c r="F3" s="38"/>
      <c r="G3" s="38"/>
    </row>
    <row r="4" s="19" customFormat="1" ht="26" customHeight="1" spans="1:7">
      <c r="A4" s="6">
        <v>301</v>
      </c>
      <c r="B4" s="7" t="s">
        <v>1005</v>
      </c>
      <c r="C4" s="7" t="s">
        <v>679</v>
      </c>
      <c r="D4" s="8" t="s">
        <v>1006</v>
      </c>
      <c r="E4" s="6">
        <v>1</v>
      </c>
      <c r="F4" s="38"/>
      <c r="G4" s="38"/>
    </row>
    <row r="5" s="19" customFormat="1" ht="26" customHeight="1" spans="1:7">
      <c r="A5" s="6">
        <v>399</v>
      </c>
      <c r="B5" s="7" t="s">
        <v>1007</v>
      </c>
      <c r="C5" s="7" t="s">
        <v>799</v>
      </c>
      <c r="D5" s="8" t="s">
        <v>1008</v>
      </c>
      <c r="E5" s="6">
        <v>1</v>
      </c>
      <c r="F5" s="38"/>
      <c r="G5" s="38"/>
    </row>
    <row r="6" s="19" customFormat="1" ht="26" customHeight="1" spans="1:7">
      <c r="A6" s="6">
        <v>201</v>
      </c>
      <c r="B6" s="7" t="s">
        <v>972</v>
      </c>
      <c r="C6" s="7" t="s">
        <v>682</v>
      </c>
      <c r="D6" s="8" t="s">
        <v>973</v>
      </c>
      <c r="E6" s="6">
        <v>1</v>
      </c>
      <c r="F6" s="38"/>
      <c r="G6" s="38"/>
    </row>
    <row r="7" s="19" customFormat="1" ht="26" customHeight="1" spans="1:7">
      <c r="A7" s="6">
        <v>299</v>
      </c>
      <c r="B7" s="7" t="s">
        <v>1009</v>
      </c>
      <c r="C7" s="7" t="s">
        <v>685</v>
      </c>
      <c r="D7" s="8" t="s">
        <v>1010</v>
      </c>
      <c r="E7" s="6">
        <v>1</v>
      </c>
      <c r="F7" s="38"/>
      <c r="G7" s="38"/>
    </row>
    <row r="8" s="19" customFormat="1" ht="26" customHeight="1" spans="1:7">
      <c r="A8" s="6">
        <v>199</v>
      </c>
      <c r="B8" s="7" t="s">
        <v>975</v>
      </c>
      <c r="C8" s="7" t="s">
        <v>667</v>
      </c>
      <c r="D8" s="8" t="s">
        <v>976</v>
      </c>
      <c r="E8" s="6">
        <v>1</v>
      </c>
      <c r="F8" s="38"/>
      <c r="G8" s="38"/>
    </row>
    <row r="9" s="19" customFormat="1" ht="26" customHeight="1" spans="1:7">
      <c r="A9" s="6">
        <v>100</v>
      </c>
      <c r="B9" s="7">
        <v>84266260</v>
      </c>
      <c r="C9" s="7" t="s">
        <v>38</v>
      </c>
      <c r="D9" s="8" t="s">
        <v>938</v>
      </c>
      <c r="E9" s="6">
        <v>1</v>
      </c>
      <c r="F9" s="38"/>
      <c r="G9" s="38"/>
    </row>
    <row r="10" s="19" customFormat="1" ht="26" customHeight="1" spans="1:7">
      <c r="A10" s="6" t="str">
        <f>"410"</f>
        <v>410</v>
      </c>
      <c r="B10" s="7" t="s">
        <v>1011</v>
      </c>
      <c r="C10" s="7" t="s">
        <v>693</v>
      </c>
      <c r="D10" s="8" t="s">
        <v>804</v>
      </c>
      <c r="E10" s="6">
        <v>2</v>
      </c>
      <c r="F10" s="38"/>
      <c r="G10" s="38"/>
    </row>
    <row r="11" s="48" customFormat="1" ht="26" customHeight="1" spans="1:7">
      <c r="A11" s="39">
        <v>310</v>
      </c>
      <c r="B11" s="7">
        <v>6822320</v>
      </c>
      <c r="C11" s="7" t="s">
        <v>592</v>
      </c>
      <c r="D11" s="8" t="s">
        <v>1012</v>
      </c>
      <c r="E11" s="6">
        <v>2</v>
      </c>
      <c r="F11" s="38"/>
      <c r="G11" s="38"/>
    </row>
    <row r="12" s="48" customFormat="1" ht="26" customHeight="1" spans="1:7">
      <c r="A12" s="39">
        <v>210</v>
      </c>
      <c r="B12" s="7">
        <v>6822326</v>
      </c>
      <c r="C12" s="7" t="s">
        <v>699</v>
      </c>
      <c r="D12" s="8" t="s">
        <v>981</v>
      </c>
      <c r="E12" s="6">
        <v>2</v>
      </c>
      <c r="F12" s="38"/>
      <c r="G12" s="38"/>
    </row>
    <row r="13" s="48" customFormat="1" ht="26" customHeight="1" spans="1:7">
      <c r="A13" s="39">
        <v>110</v>
      </c>
      <c r="B13" s="7" t="s">
        <v>941</v>
      </c>
      <c r="C13" s="7" t="s">
        <v>702</v>
      </c>
      <c r="D13" s="8" t="s">
        <v>942</v>
      </c>
      <c r="E13" s="6">
        <v>2</v>
      </c>
      <c r="F13" s="38"/>
      <c r="G13" s="38"/>
    </row>
    <row r="14" s="19" customFormat="1" ht="26" customHeight="1" spans="1:7">
      <c r="A14" s="6">
        <v>180</v>
      </c>
      <c r="B14" s="7">
        <v>566400</v>
      </c>
      <c r="C14" s="7" t="s">
        <v>943</v>
      </c>
      <c r="D14" s="8" t="s">
        <v>944</v>
      </c>
      <c r="E14" s="6">
        <v>1</v>
      </c>
      <c r="F14" s="38"/>
      <c r="G14" s="38"/>
    </row>
    <row r="15" s="51" customFormat="1" ht="26" customHeight="1" spans="1:7">
      <c r="A15" s="6" t="str">
        <f>"480"</f>
        <v>480</v>
      </c>
      <c r="B15" s="7" t="s">
        <v>945</v>
      </c>
      <c r="C15" s="7" t="s">
        <v>946</v>
      </c>
      <c r="D15" s="8" t="s">
        <v>947</v>
      </c>
      <c r="E15" s="6" t="s">
        <v>106</v>
      </c>
      <c r="F15" s="38"/>
      <c r="G15" s="38"/>
    </row>
    <row r="16" s="51" customFormat="1" ht="26" customHeight="1" spans="1:7">
      <c r="A16" s="6">
        <v>481</v>
      </c>
      <c r="B16" s="7" t="s">
        <v>948</v>
      </c>
      <c r="C16" s="7" t="s">
        <v>946</v>
      </c>
      <c r="D16" s="8" t="s">
        <v>949</v>
      </c>
      <c r="E16" s="6" t="s">
        <v>106</v>
      </c>
      <c r="F16" s="38"/>
      <c r="G16" s="38"/>
    </row>
    <row r="17" s="19" customFormat="1" ht="26" customHeight="1" spans="1:7">
      <c r="A17" s="6">
        <v>130</v>
      </c>
      <c r="B17" s="7">
        <v>84172347</v>
      </c>
      <c r="C17" s="7" t="s">
        <v>42</v>
      </c>
      <c r="D17" s="8" t="s">
        <v>1013</v>
      </c>
      <c r="E17" s="6">
        <v>1</v>
      </c>
      <c r="F17" s="38"/>
      <c r="G17" s="38"/>
    </row>
    <row r="18" s="19" customFormat="1" ht="26" customHeight="1" spans="1:7">
      <c r="A18" s="6">
        <v>131</v>
      </c>
      <c r="B18" s="7">
        <v>84295074</v>
      </c>
      <c r="C18" s="7" t="s">
        <v>42</v>
      </c>
      <c r="D18" s="8" t="s">
        <v>983</v>
      </c>
      <c r="E18" s="6">
        <v>1</v>
      </c>
      <c r="F18" s="38"/>
      <c r="G18" s="38"/>
    </row>
    <row r="19" s="19" customFormat="1" ht="26" customHeight="1" spans="1:7">
      <c r="A19" s="6">
        <v>430</v>
      </c>
      <c r="B19" s="7">
        <v>81827962</v>
      </c>
      <c r="C19" s="7" t="s">
        <v>42</v>
      </c>
      <c r="D19" s="8" t="s">
        <v>1014</v>
      </c>
      <c r="E19" s="6">
        <v>1</v>
      </c>
      <c r="F19" s="38"/>
      <c r="G19" s="38"/>
    </row>
    <row r="20" s="19" customFormat="1" ht="26" customHeight="1" spans="1:7">
      <c r="A20" s="6">
        <v>411</v>
      </c>
      <c r="B20" s="7">
        <v>475713905</v>
      </c>
      <c r="C20" s="7" t="s">
        <v>208</v>
      </c>
      <c r="D20" s="8" t="s">
        <v>1015</v>
      </c>
      <c r="E20" s="6">
        <v>1</v>
      </c>
      <c r="F20" s="38"/>
      <c r="G20" s="38"/>
    </row>
    <row r="21" s="19" customFormat="1" ht="26" customHeight="1" spans="1:7">
      <c r="A21" s="6">
        <v>340</v>
      </c>
      <c r="B21" s="7" t="s">
        <v>1016</v>
      </c>
      <c r="C21" s="7" t="s">
        <v>208</v>
      </c>
      <c r="D21" s="8" t="s">
        <v>1017</v>
      </c>
      <c r="E21" s="6">
        <v>1</v>
      </c>
      <c r="F21" s="38"/>
      <c r="G21" s="38"/>
    </row>
    <row r="22" s="19" customFormat="1" ht="26" customHeight="1" spans="1:7">
      <c r="A22" s="6">
        <v>240</v>
      </c>
      <c r="B22" s="7" t="s">
        <v>1018</v>
      </c>
      <c r="C22" s="7" t="s">
        <v>208</v>
      </c>
      <c r="D22" s="8" t="s">
        <v>985</v>
      </c>
      <c r="E22" s="6">
        <v>1</v>
      </c>
      <c r="F22" s="38"/>
      <c r="G22" s="38"/>
    </row>
    <row r="23" s="19" customFormat="1" ht="26" customHeight="1" spans="1:7">
      <c r="A23" s="6" t="str">
        <f>"36"</f>
        <v>36</v>
      </c>
      <c r="B23" s="7" t="str">
        <f>"CCM80TAC"</f>
        <v>CCM80TAC</v>
      </c>
      <c r="C23" s="7" t="s">
        <v>957</v>
      </c>
      <c r="D23" s="8" t="s">
        <v>753</v>
      </c>
      <c r="E23" s="6">
        <v>1</v>
      </c>
      <c r="F23" s="38"/>
      <c r="G23" s="38"/>
    </row>
    <row r="24" s="19" customFormat="1" ht="26" customHeight="1" spans="1:7">
      <c r="A24" s="6" t="str">
        <f>"37"</f>
        <v>37</v>
      </c>
      <c r="B24" s="7" t="str">
        <f>"QQM80TAC"</f>
        <v>QQM80TAC</v>
      </c>
      <c r="C24" s="7" t="s">
        <v>958</v>
      </c>
      <c r="D24" s="8" t="s">
        <v>757</v>
      </c>
      <c r="E24" s="6">
        <v>1</v>
      </c>
      <c r="F24" s="38"/>
      <c r="G24" s="38"/>
    </row>
    <row r="25" s="19" customFormat="1" ht="26" customHeight="1" spans="1:7">
      <c r="A25" s="6" t="s">
        <v>1019</v>
      </c>
      <c r="B25" s="7">
        <v>19053622</v>
      </c>
      <c r="C25" s="7" t="s">
        <v>988</v>
      </c>
      <c r="D25" s="8" t="s">
        <v>959</v>
      </c>
      <c r="E25" s="6">
        <v>1</v>
      </c>
      <c r="F25" s="38"/>
      <c r="G25" s="38"/>
    </row>
    <row r="26" s="19" customFormat="1" ht="26" customHeight="1" spans="1:7">
      <c r="A26" s="6">
        <v>740</v>
      </c>
      <c r="B26" s="7" t="s">
        <v>727</v>
      </c>
      <c r="C26" s="7" t="s">
        <v>136</v>
      </c>
      <c r="D26" s="8" t="s">
        <v>728</v>
      </c>
      <c r="E26" s="6">
        <v>1</v>
      </c>
      <c r="F26" s="38"/>
      <c r="G26" s="38"/>
    </row>
    <row r="27" s="19" customFormat="1" ht="26" customHeight="1" spans="1:7">
      <c r="A27" s="6">
        <v>773</v>
      </c>
      <c r="B27" s="7" t="s">
        <v>960</v>
      </c>
      <c r="C27" s="7" t="s">
        <v>731</v>
      </c>
      <c r="D27" s="8" t="s">
        <v>990</v>
      </c>
      <c r="E27" s="6">
        <v>1</v>
      </c>
      <c r="F27" s="38"/>
      <c r="G27" s="38"/>
    </row>
    <row r="28" s="19" customFormat="1" ht="26" customHeight="1" spans="1:7">
      <c r="A28" s="6">
        <v>730</v>
      </c>
      <c r="B28" s="7">
        <v>83545018</v>
      </c>
      <c r="C28" s="7" t="s">
        <v>135</v>
      </c>
      <c r="D28" s="8" t="s">
        <v>735</v>
      </c>
      <c r="E28" s="6">
        <v>1</v>
      </c>
      <c r="F28" s="38"/>
      <c r="G28" s="38"/>
    </row>
    <row r="29" s="19" customFormat="1" ht="26" customHeight="1" spans="1:7">
      <c r="A29" s="6" t="str">
        <f>"070"</f>
        <v>070</v>
      </c>
      <c r="B29" s="7" t="str">
        <f>"Y0004109"</f>
        <v>Y0004109</v>
      </c>
      <c r="C29" s="7" t="s">
        <v>738</v>
      </c>
      <c r="D29" s="8" t="s">
        <v>739</v>
      </c>
      <c r="E29" s="6">
        <v>1</v>
      </c>
      <c r="F29" s="38"/>
      <c r="G29" s="38"/>
    </row>
    <row r="30" s="19" customFormat="1" ht="26" customHeight="1" spans="1:7">
      <c r="A30" s="6" t="str">
        <f>"010"</f>
        <v>010</v>
      </c>
      <c r="B30" s="7" t="str">
        <f>"Z0054317"</f>
        <v>Z0054317</v>
      </c>
      <c r="C30" s="7" t="s">
        <v>9</v>
      </c>
      <c r="D30" s="8" t="s">
        <v>1020</v>
      </c>
      <c r="E30" s="6">
        <v>1</v>
      </c>
      <c r="F30" s="38"/>
      <c r="G30" s="38"/>
    </row>
    <row r="31" s="19" customFormat="1" ht="26" customHeight="1" spans="1:7">
      <c r="A31" s="6" t="str">
        <f>"015"</f>
        <v>015</v>
      </c>
      <c r="B31" s="7" t="str">
        <f>"Y0002841"</f>
        <v>Y0002841</v>
      </c>
      <c r="C31" s="7" t="s">
        <v>9</v>
      </c>
      <c r="D31" s="8" t="s">
        <v>951</v>
      </c>
      <c r="E31" s="6">
        <v>1</v>
      </c>
      <c r="F31" s="38"/>
      <c r="G31" s="38"/>
    </row>
    <row r="32" s="19" customFormat="1" ht="26" customHeight="1" spans="1:7">
      <c r="A32" s="6" t="str">
        <f>"025"</f>
        <v>025</v>
      </c>
      <c r="B32" s="7" t="str">
        <f>"Y0002851"</f>
        <v>Y0002851</v>
      </c>
      <c r="C32" s="7" t="s">
        <v>9</v>
      </c>
      <c r="D32" s="8" t="s">
        <v>952</v>
      </c>
      <c r="E32" s="6">
        <v>2</v>
      </c>
      <c r="F32" s="38"/>
      <c r="G32" s="38"/>
    </row>
    <row r="33" s="19" customFormat="1" ht="26" customHeight="1" spans="1:7">
      <c r="A33" s="6" t="str">
        <f>"035"</f>
        <v>035</v>
      </c>
      <c r="B33" s="7" t="str">
        <f>"Y0002882"</f>
        <v>Y0002882</v>
      </c>
      <c r="C33" s="7" t="s">
        <v>9</v>
      </c>
      <c r="D33" s="8" t="s">
        <v>1021</v>
      </c>
      <c r="E33" s="6">
        <v>2</v>
      </c>
      <c r="F33" s="38"/>
      <c r="G33" s="38"/>
    </row>
    <row r="34" s="19" customFormat="1" ht="26" customHeight="1" spans="1:7">
      <c r="A34" s="6" t="str">
        <f>"040"</f>
        <v>040</v>
      </c>
      <c r="B34" s="7" t="str">
        <f>"Y0004972"</f>
        <v>Y0004972</v>
      </c>
      <c r="C34" s="7" t="s">
        <v>9</v>
      </c>
      <c r="D34" s="8" t="s">
        <v>1022</v>
      </c>
      <c r="E34" s="6">
        <v>1</v>
      </c>
      <c r="F34" s="38"/>
      <c r="G34" s="38"/>
    </row>
    <row r="35" s="19" customFormat="1" ht="26" customHeight="1" spans="1:7">
      <c r="A35" s="6" t="str">
        <f>"045"</f>
        <v>045</v>
      </c>
      <c r="B35" s="7" t="str">
        <f>"Y0004972"</f>
        <v>Y0004972</v>
      </c>
      <c r="C35" s="7" t="s">
        <v>9</v>
      </c>
      <c r="D35" s="8" t="s">
        <v>1023</v>
      </c>
      <c r="E35" s="6">
        <v>1</v>
      </c>
      <c r="F35" s="38"/>
      <c r="G35" s="38"/>
    </row>
    <row r="36" s="19" customFormat="1" ht="26" customHeight="1" spans="1:7">
      <c r="A36" s="6" t="s">
        <v>758</v>
      </c>
      <c r="B36" s="7" t="s">
        <v>759</v>
      </c>
      <c r="C36" s="7" t="s">
        <v>92</v>
      </c>
      <c r="D36" s="8" t="s">
        <v>760</v>
      </c>
      <c r="E36" s="6">
        <v>4</v>
      </c>
      <c r="F36" s="38"/>
      <c r="G36" s="38"/>
    </row>
    <row r="37" s="51" customFormat="1" ht="26" customHeight="1" spans="1:7">
      <c r="A37" s="6">
        <v>471</v>
      </c>
      <c r="B37" s="7">
        <v>694802</v>
      </c>
      <c r="C37" s="7" t="s">
        <v>352</v>
      </c>
      <c r="D37" s="8" t="s">
        <v>763</v>
      </c>
      <c r="E37" s="6">
        <v>1</v>
      </c>
      <c r="F37" s="38"/>
      <c r="G37" s="38"/>
    </row>
    <row r="38" s="51" customFormat="1" ht="26" customHeight="1" spans="1:7">
      <c r="A38" s="6">
        <v>801</v>
      </c>
      <c r="B38" s="7">
        <v>84216817</v>
      </c>
      <c r="C38" s="7" t="s">
        <v>764</v>
      </c>
      <c r="D38" s="8" t="s">
        <v>962</v>
      </c>
      <c r="E38" s="6">
        <v>1</v>
      </c>
      <c r="F38" s="38"/>
      <c r="G38" s="38"/>
    </row>
    <row r="39" s="51" customFormat="1" ht="26" customHeight="1" spans="1:7">
      <c r="A39" s="6" t="str">
        <f>"33"</f>
        <v>33</v>
      </c>
      <c r="B39" s="7" t="str">
        <f>"Z0108641"</f>
        <v>Z0108641</v>
      </c>
      <c r="C39" s="7" t="s">
        <v>768</v>
      </c>
      <c r="D39" s="8" t="s">
        <v>963</v>
      </c>
      <c r="E39" s="6">
        <v>1</v>
      </c>
      <c r="F39" s="38"/>
      <c r="G39" s="38"/>
    </row>
    <row r="40" s="51" customFormat="1" ht="26" customHeight="1" spans="1:7">
      <c r="A40" s="6">
        <v>4301</v>
      </c>
      <c r="B40" s="7">
        <v>84395613</v>
      </c>
      <c r="C40" s="7" t="s">
        <v>964</v>
      </c>
      <c r="D40" s="8" t="s">
        <v>965</v>
      </c>
      <c r="E40" s="6">
        <v>1</v>
      </c>
      <c r="F40" s="38"/>
      <c r="G40" s="38"/>
    </row>
    <row r="41" s="51" customFormat="1" ht="26" customHeight="1" spans="1:7">
      <c r="A41" s="6" t="str">
        <f>"32"</f>
        <v>32</v>
      </c>
      <c r="B41" s="7" t="str">
        <f>"ABM80BOT"</f>
        <v>ABM80BOT</v>
      </c>
      <c r="C41" s="7" t="s">
        <v>774</v>
      </c>
      <c r="D41" s="8" t="s">
        <v>1024</v>
      </c>
      <c r="E41" s="6">
        <v>1</v>
      </c>
      <c r="F41" s="38"/>
      <c r="G41" s="38"/>
    </row>
    <row r="42" s="51" customFormat="1" ht="26" customHeight="1" spans="1:7">
      <c r="A42" s="6" t="str">
        <f>"1015"</f>
        <v>1015</v>
      </c>
      <c r="B42" s="7" t="str">
        <f>"4807945"</f>
        <v>4807945</v>
      </c>
      <c r="C42" s="7" t="s">
        <v>778</v>
      </c>
      <c r="D42" s="8" t="s">
        <v>779</v>
      </c>
      <c r="E42" s="6">
        <v>1</v>
      </c>
      <c r="F42" s="38"/>
      <c r="G42" s="38"/>
    </row>
    <row r="43" s="51" customFormat="1" ht="26" customHeight="1" spans="1:7">
      <c r="A43" s="6" t="str">
        <f>"1020"</f>
        <v>1020</v>
      </c>
      <c r="B43" s="7" t="str">
        <f>"3807065"</f>
        <v>3807065</v>
      </c>
      <c r="C43" s="7" t="s">
        <v>782</v>
      </c>
      <c r="D43" s="8" t="s">
        <v>967</v>
      </c>
      <c r="E43" s="6">
        <v>1</v>
      </c>
      <c r="F43" s="38"/>
      <c r="G43" s="38"/>
    </row>
    <row r="44" s="51" customFormat="1" ht="26" customHeight="1" spans="1:7">
      <c r="A44" s="6" t="str">
        <f>"1022"</f>
        <v>1022</v>
      </c>
      <c r="B44" s="7" t="str">
        <f>"Y0002493"</f>
        <v>Y0002493</v>
      </c>
      <c r="C44" s="7" t="s">
        <v>782</v>
      </c>
      <c r="D44" s="8" t="s">
        <v>786</v>
      </c>
      <c r="E44" s="6">
        <v>1</v>
      </c>
      <c r="F44" s="38"/>
      <c r="G44" s="38"/>
    </row>
    <row r="45" s="20" customFormat="1" ht="26" customHeight="1" spans="1:7">
      <c r="A45" s="12" t="s">
        <v>107</v>
      </c>
      <c r="B45" s="13"/>
      <c r="C45" s="13"/>
      <c r="D45" s="13"/>
      <c r="E45" s="13"/>
      <c r="F45" s="14"/>
      <c r="G45" s="83"/>
    </row>
    <row r="46" s="20" customFormat="1" ht="26" customHeight="1" spans="1:7">
      <c r="A46" s="12" t="s">
        <v>108</v>
      </c>
      <c r="B46" s="13"/>
      <c r="C46" s="13"/>
      <c r="D46" s="13"/>
      <c r="E46" s="13"/>
      <c r="F46" s="14"/>
      <c r="G46" s="83"/>
    </row>
    <row r="47" s="20" customFormat="1" ht="26" customHeight="1" spans="1:7">
      <c r="A47" s="12" t="s">
        <v>109</v>
      </c>
      <c r="B47" s="13"/>
      <c r="C47" s="13"/>
      <c r="D47" s="13"/>
      <c r="E47" s="13"/>
      <c r="F47" s="14"/>
      <c r="G47" s="84"/>
    </row>
    <row r="48" s="82" customFormat="1" spans="1:7">
      <c r="A48" s="37"/>
      <c r="B48" s="34"/>
      <c r="C48" s="35"/>
      <c r="D48" s="36"/>
      <c r="E48" s="37"/>
      <c r="F48" s="34"/>
      <c r="G48" s="34"/>
    </row>
    <row r="49" s="21" customFormat="1" ht="38" customHeight="1" spans="1:7">
      <c r="A49" s="37"/>
      <c r="B49" s="34"/>
      <c r="C49" s="35"/>
      <c r="D49" s="36"/>
      <c r="E49" s="37"/>
      <c r="F49" s="34"/>
      <c r="G49" s="34"/>
    </row>
    <row r="50" s="21" customFormat="1" ht="29" customHeight="1" spans="1:7">
      <c r="A50" s="37"/>
      <c r="B50" s="34"/>
      <c r="C50" s="35"/>
      <c r="D50" s="36"/>
      <c r="E50" s="37"/>
      <c r="F50" s="34"/>
      <c r="G50" s="34"/>
    </row>
    <row r="51" spans="2:7">
      <c r="B51" s="34"/>
      <c r="C51" s="35"/>
      <c r="D51" s="36"/>
      <c r="E51" s="37"/>
      <c r="F51" s="34"/>
      <c r="G51" s="34"/>
    </row>
    <row r="52" spans="2:7">
      <c r="B52" s="34"/>
      <c r="C52" s="35"/>
      <c r="D52" s="36"/>
      <c r="E52" s="37"/>
      <c r="F52" s="34"/>
      <c r="G52" s="34"/>
    </row>
    <row r="53" spans="2:7">
      <c r="B53" s="34"/>
      <c r="C53" s="35"/>
      <c r="D53" s="36"/>
      <c r="E53" s="37"/>
      <c r="F53" s="34"/>
      <c r="G53" s="34"/>
    </row>
  </sheetData>
  <mergeCells count="4">
    <mergeCell ref="A1:G1"/>
    <mergeCell ref="A45:F45"/>
    <mergeCell ref="A46:F46"/>
    <mergeCell ref="A47:F47"/>
  </mergeCells>
  <pageMargins left="0.75" right="0.393055555555556" top="0.511805555555556" bottom="0.590277777777778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J53"/>
  <sheetViews>
    <sheetView topLeftCell="A40" workbookViewId="0">
      <selection activeCell="A46" sqref="A46:F46"/>
    </sheetView>
  </sheetViews>
  <sheetFormatPr defaultColWidth="9" defaultRowHeight="14.25"/>
  <cols>
    <col min="1" max="1" width="9.5" style="43" customWidth="1"/>
    <col min="2" max="2" width="11.5" style="44" customWidth="1"/>
    <col min="3" max="3" width="13.9166666666667" style="45" customWidth="1"/>
    <col min="4" max="4" width="28.1666666666667" style="46" customWidth="1"/>
    <col min="5" max="5" width="4.58333333333333" style="43" customWidth="1"/>
    <col min="6" max="6" width="17.125" style="34" customWidth="1"/>
    <col min="7" max="7" width="18.75" style="34" customWidth="1"/>
  </cols>
  <sheetData>
    <row r="1" ht="55" customHeight="1" spans="1:7">
      <c r="A1" s="1" t="s">
        <v>1025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80" customFormat="1" ht="26" customHeight="1" spans="1:7">
      <c r="A3" s="6">
        <v>401</v>
      </c>
      <c r="B3" s="7" t="s">
        <v>1026</v>
      </c>
      <c r="C3" s="7" t="s">
        <v>128</v>
      </c>
      <c r="D3" s="8" t="s">
        <v>1027</v>
      </c>
      <c r="E3" s="6">
        <v>1</v>
      </c>
      <c r="F3" s="38"/>
      <c r="G3" s="38"/>
    </row>
    <row r="4" s="80" customFormat="1" ht="26" customHeight="1" spans="1:7">
      <c r="A4" s="6" t="str">
        <f>"301"</f>
        <v>301</v>
      </c>
      <c r="B4" s="7" t="str">
        <f>"Y0005781DB"</f>
        <v>Y0005781DB</v>
      </c>
      <c r="C4" s="7" t="s">
        <v>679</v>
      </c>
      <c r="D4" s="8" t="s">
        <v>1028</v>
      </c>
      <c r="E4" s="6">
        <v>1</v>
      </c>
      <c r="F4" s="38"/>
      <c r="G4" s="38"/>
    </row>
    <row r="5" s="80" customFormat="1" ht="26" customHeight="1" spans="1:7">
      <c r="A5" s="6" t="str">
        <f>"399"</f>
        <v>399</v>
      </c>
      <c r="B5" s="7" t="str">
        <f>"Y000659908"</f>
        <v>Y000659908</v>
      </c>
      <c r="C5" s="7" t="s">
        <v>799</v>
      </c>
      <c r="D5" s="8" t="s">
        <v>1029</v>
      </c>
      <c r="E5" s="6">
        <v>1</v>
      </c>
      <c r="F5" s="38"/>
      <c r="G5" s="38"/>
    </row>
    <row r="6" s="80" customFormat="1" ht="26" customHeight="1" spans="1:7">
      <c r="A6" s="6" t="str">
        <f>"201"</f>
        <v>201</v>
      </c>
      <c r="B6" s="7" t="str">
        <f>"Y0005556DB"</f>
        <v>Y0005556DB</v>
      </c>
      <c r="C6" s="7" t="s">
        <v>682</v>
      </c>
      <c r="D6" s="8" t="s">
        <v>1030</v>
      </c>
      <c r="E6" s="6">
        <v>1</v>
      </c>
      <c r="F6" s="38"/>
      <c r="G6" s="38"/>
    </row>
    <row r="7" s="80" customFormat="1" ht="26" customHeight="1" spans="1:7">
      <c r="A7" s="6" t="str">
        <f>"299"</f>
        <v>299</v>
      </c>
      <c r="B7" s="7" t="str">
        <f>"Y000665509"</f>
        <v>Y000665509</v>
      </c>
      <c r="C7" s="7" t="s">
        <v>685</v>
      </c>
      <c r="D7" s="8" t="s">
        <v>1031</v>
      </c>
      <c r="E7" s="6">
        <v>1</v>
      </c>
      <c r="F7" s="38"/>
      <c r="G7" s="38"/>
    </row>
    <row r="8" s="80" customFormat="1" ht="26" customHeight="1" spans="1:10">
      <c r="A8" s="6" t="str">
        <f>"100"</f>
        <v>100</v>
      </c>
      <c r="B8" s="7" t="str">
        <f>"Y000502930"</f>
        <v>Y000502930</v>
      </c>
      <c r="C8" s="7" t="s">
        <v>667</v>
      </c>
      <c r="D8" s="8" t="s">
        <v>1032</v>
      </c>
      <c r="E8" s="6">
        <v>1</v>
      </c>
      <c r="F8" s="38"/>
      <c r="G8" s="38"/>
      <c r="J8" s="81"/>
    </row>
    <row r="9" s="81" customFormat="1" ht="26" customHeight="1" spans="1:7">
      <c r="A9" s="6" t="str">
        <f>"199"</f>
        <v>199</v>
      </c>
      <c r="B9" s="7" t="str">
        <f>"Y0006702"</f>
        <v>Y0006702</v>
      </c>
      <c r="C9" s="7" t="s">
        <v>38</v>
      </c>
      <c r="D9" s="8" t="s">
        <v>1033</v>
      </c>
      <c r="E9" s="6">
        <v>1</v>
      </c>
      <c r="F9" s="42"/>
      <c r="G9" s="42"/>
    </row>
    <row r="10" s="81" customFormat="1" ht="26" customHeight="1" spans="1:7">
      <c r="A10" s="6">
        <v>410</v>
      </c>
      <c r="B10" s="7" t="s">
        <v>891</v>
      </c>
      <c r="C10" s="7" t="s">
        <v>693</v>
      </c>
      <c r="D10" s="8" t="s">
        <v>1034</v>
      </c>
      <c r="E10" s="6">
        <v>2</v>
      </c>
      <c r="F10" s="42"/>
      <c r="G10" s="42"/>
    </row>
    <row r="11" s="81" customFormat="1" ht="26" customHeight="1" spans="1:7">
      <c r="A11" s="6" t="str">
        <f>"310"</f>
        <v>310</v>
      </c>
      <c r="B11" s="7" t="s">
        <v>893</v>
      </c>
      <c r="C11" s="7" t="s">
        <v>592</v>
      </c>
      <c r="D11" s="8" t="s">
        <v>1035</v>
      </c>
      <c r="E11" s="6">
        <v>2</v>
      </c>
      <c r="F11" s="42"/>
      <c r="G11" s="42"/>
    </row>
    <row r="12" s="81" customFormat="1" ht="26" customHeight="1" spans="1:7">
      <c r="A12" s="6" t="str">
        <f>"210"</f>
        <v>210</v>
      </c>
      <c r="B12" s="7" t="s">
        <v>1036</v>
      </c>
      <c r="C12" s="7" t="s">
        <v>699</v>
      </c>
      <c r="D12" s="8" t="s">
        <v>1037</v>
      </c>
      <c r="E12" s="6">
        <v>2</v>
      </c>
      <c r="F12" s="42"/>
      <c r="G12" s="42"/>
    </row>
    <row r="13" s="81" customFormat="1" ht="26" customHeight="1" spans="1:7">
      <c r="A13" s="6" t="str">
        <f>"110"</f>
        <v>110</v>
      </c>
      <c r="B13" s="7" t="s">
        <v>1038</v>
      </c>
      <c r="C13" s="7" t="s">
        <v>702</v>
      </c>
      <c r="D13" s="8" t="s">
        <v>1039</v>
      </c>
      <c r="E13" s="6">
        <v>2</v>
      </c>
      <c r="F13" s="42"/>
      <c r="G13" s="42"/>
    </row>
    <row r="14" s="81" customFormat="1" ht="26" customHeight="1" spans="1:7">
      <c r="A14" s="6" t="str">
        <f>"180"</f>
        <v>180</v>
      </c>
      <c r="B14" s="7" t="str">
        <f>"566800"</f>
        <v>566800</v>
      </c>
      <c r="C14" s="7" t="s">
        <v>943</v>
      </c>
      <c r="D14" s="8" t="s">
        <v>1040</v>
      </c>
      <c r="E14" s="6">
        <v>2</v>
      </c>
      <c r="F14" s="42"/>
      <c r="G14" s="42"/>
    </row>
    <row r="15" s="81" customFormat="1" ht="26" customHeight="1" spans="1:7">
      <c r="A15" s="6" t="str">
        <f>"480"</f>
        <v>480</v>
      </c>
      <c r="B15" s="7" t="s">
        <v>1041</v>
      </c>
      <c r="C15" s="7" t="s">
        <v>946</v>
      </c>
      <c r="D15" s="8" t="s">
        <v>1042</v>
      </c>
      <c r="E15" s="6">
        <v>2</v>
      </c>
      <c r="F15" s="42"/>
      <c r="G15" s="42"/>
    </row>
    <row r="16" s="81" customFormat="1" ht="26" customHeight="1" spans="1:7">
      <c r="A16" s="6" t="str">
        <f>"130"</f>
        <v>130</v>
      </c>
      <c r="B16" s="7" t="str">
        <f>"121800220"</f>
        <v>121800220</v>
      </c>
      <c r="C16" s="7" t="s">
        <v>42</v>
      </c>
      <c r="D16" s="8" t="s">
        <v>1043</v>
      </c>
      <c r="E16" s="6">
        <v>2</v>
      </c>
      <c r="F16" s="42"/>
      <c r="G16" s="42"/>
    </row>
    <row r="17" s="81" customFormat="1" ht="26" customHeight="1" spans="1:7">
      <c r="A17" s="6" t="str">
        <f>"131"</f>
        <v>131</v>
      </c>
      <c r="B17" s="7" t="str">
        <f>"425632174"</f>
        <v>425632174</v>
      </c>
      <c r="C17" s="7" t="s">
        <v>42</v>
      </c>
      <c r="D17" s="8" t="s">
        <v>1044</v>
      </c>
      <c r="E17" s="6">
        <v>1</v>
      </c>
      <c r="F17" s="42"/>
      <c r="G17" s="42"/>
    </row>
    <row r="18" s="81" customFormat="1" ht="26" customHeight="1" spans="1:7">
      <c r="A18" s="6" t="str">
        <f>"430"</f>
        <v>430</v>
      </c>
      <c r="B18" s="7" t="str">
        <f>"121000130"</f>
        <v>121000130</v>
      </c>
      <c r="C18" s="7" t="s">
        <v>42</v>
      </c>
      <c r="D18" s="8" t="s">
        <v>1045</v>
      </c>
      <c r="E18" s="6">
        <v>1</v>
      </c>
      <c r="F18" s="42"/>
      <c r="G18" s="42"/>
    </row>
    <row r="19" s="81" customFormat="1" ht="26" customHeight="1" spans="1:7">
      <c r="A19" s="6" t="str">
        <f>"240"</f>
        <v>240</v>
      </c>
      <c r="B19" s="7" t="str">
        <f>"IDB195150012"</f>
        <v>IDB195150012</v>
      </c>
      <c r="C19" s="7" t="s">
        <v>208</v>
      </c>
      <c r="D19" s="8" t="s">
        <v>1046</v>
      </c>
      <c r="E19" s="6">
        <v>1</v>
      </c>
      <c r="F19" s="42"/>
      <c r="G19" s="42"/>
    </row>
    <row r="20" s="81" customFormat="1" ht="26" customHeight="1" spans="1:7">
      <c r="A20" s="6" t="str">
        <f>"340"</f>
        <v>340</v>
      </c>
      <c r="B20" s="7" t="str">
        <f>"IDB140110045"</f>
        <v>IDB140110045</v>
      </c>
      <c r="C20" s="7" t="s">
        <v>208</v>
      </c>
      <c r="D20" s="8" t="s">
        <v>1047</v>
      </c>
      <c r="E20" s="6">
        <v>1</v>
      </c>
      <c r="F20" s="42"/>
      <c r="G20" s="42"/>
    </row>
    <row r="21" s="81" customFormat="1" ht="26" customHeight="1" spans="1:7">
      <c r="A21" s="6" t="str">
        <f>"441"</f>
        <v>441</v>
      </c>
      <c r="B21" s="7" t="str">
        <f>"636940"</f>
        <v>636940</v>
      </c>
      <c r="C21" s="7" t="s">
        <v>208</v>
      </c>
      <c r="D21" s="8" t="s">
        <v>1048</v>
      </c>
      <c r="E21" s="6">
        <v>1</v>
      </c>
      <c r="F21" s="42"/>
      <c r="G21" s="42"/>
    </row>
    <row r="22" s="80" customFormat="1" ht="26" customHeight="1" spans="1:7">
      <c r="A22" s="6">
        <v>15</v>
      </c>
      <c r="B22" s="7" t="str">
        <f>"CCM90TAC"</f>
        <v>CCM90TAC</v>
      </c>
      <c r="C22" s="7" t="s">
        <v>957</v>
      </c>
      <c r="D22" s="8" t="s">
        <v>753</v>
      </c>
      <c r="E22" s="6">
        <v>1</v>
      </c>
      <c r="F22" s="38"/>
      <c r="G22" s="38"/>
    </row>
    <row r="23" s="80" customFormat="1" ht="26" customHeight="1" spans="1:7">
      <c r="A23" s="6">
        <v>16</v>
      </c>
      <c r="B23" s="7" t="str">
        <f>"QQM90TAC"</f>
        <v>QQM90TAC</v>
      </c>
      <c r="C23" s="7" t="s">
        <v>958</v>
      </c>
      <c r="D23" s="8" t="s">
        <v>757</v>
      </c>
      <c r="E23" s="6">
        <v>1</v>
      </c>
      <c r="F23" s="38"/>
      <c r="G23" s="38"/>
    </row>
    <row r="24" s="81" customFormat="1" ht="26" customHeight="1" spans="1:7">
      <c r="A24" s="6">
        <v>1</v>
      </c>
      <c r="B24" s="7" t="str">
        <f>"Z0115401"</f>
        <v>Z0115401</v>
      </c>
      <c r="C24" s="7" t="s">
        <v>988</v>
      </c>
      <c r="D24" s="8" t="s">
        <v>1049</v>
      </c>
      <c r="E24" s="6">
        <v>1</v>
      </c>
      <c r="F24" s="42"/>
      <c r="G24" s="42"/>
    </row>
    <row r="25" s="81" customFormat="1" ht="26" customHeight="1" spans="1:7">
      <c r="A25" s="6" t="str">
        <f>"740"</f>
        <v>740</v>
      </c>
      <c r="B25" s="7" t="str">
        <f>"574820"</f>
        <v>574820</v>
      </c>
      <c r="C25" s="7" t="s">
        <v>136</v>
      </c>
      <c r="D25" s="8" t="s">
        <v>728</v>
      </c>
      <c r="E25" s="6">
        <v>1</v>
      </c>
      <c r="F25" s="42"/>
      <c r="G25" s="42"/>
    </row>
    <row r="26" s="80" customFormat="1" ht="26" customHeight="1" spans="1:7">
      <c r="A26" s="6">
        <v>773</v>
      </c>
      <c r="B26" s="7" t="s">
        <v>960</v>
      </c>
      <c r="C26" s="7" t="s">
        <v>731</v>
      </c>
      <c r="D26" s="8" t="s">
        <v>1050</v>
      </c>
      <c r="E26" s="6">
        <v>1</v>
      </c>
      <c r="F26" s="38"/>
      <c r="G26" s="38"/>
    </row>
    <row r="27" s="80" customFormat="1" ht="26" customHeight="1" spans="1:7">
      <c r="A27" s="6" t="str">
        <f>"2817"</f>
        <v>2817</v>
      </c>
      <c r="B27" s="7" t="str">
        <f>"Z0089369"</f>
        <v>Z0089369</v>
      </c>
      <c r="C27" s="7" t="s">
        <v>135</v>
      </c>
      <c r="D27" s="8" t="s">
        <v>1051</v>
      </c>
      <c r="E27" s="6">
        <v>1</v>
      </c>
      <c r="F27" s="38"/>
      <c r="G27" s="38"/>
    </row>
    <row r="28" s="80" customFormat="1" ht="26" customHeight="1" spans="1:7">
      <c r="A28" s="6" t="str">
        <f>"070"</f>
        <v>070</v>
      </c>
      <c r="B28" s="7" t="str">
        <f>"Y0004109"</f>
        <v>Y0004109</v>
      </c>
      <c r="C28" s="7" t="s">
        <v>738</v>
      </c>
      <c r="D28" s="8" t="s">
        <v>1052</v>
      </c>
      <c r="E28" s="6">
        <v>1</v>
      </c>
      <c r="F28" s="38"/>
      <c r="G28" s="38"/>
    </row>
    <row r="29" s="80" customFormat="1" ht="26" customHeight="1" spans="1:7">
      <c r="A29" s="6" t="str">
        <f>"010"</f>
        <v>010</v>
      </c>
      <c r="B29" s="7" t="str">
        <f>"Z0054318"</f>
        <v>Z0054318</v>
      </c>
      <c r="C29" s="7" t="s">
        <v>9</v>
      </c>
      <c r="D29" s="8" t="s">
        <v>1053</v>
      </c>
      <c r="E29" s="6">
        <v>1</v>
      </c>
      <c r="F29" s="38"/>
      <c r="G29" s="38"/>
    </row>
    <row r="30" s="80" customFormat="1" ht="26" customHeight="1" spans="1:7">
      <c r="A30" s="6" t="str">
        <f>"015"</f>
        <v>015</v>
      </c>
      <c r="B30" s="7" t="str">
        <f>"Y0002842"</f>
        <v>Y0002842</v>
      </c>
      <c r="C30" s="7" t="s">
        <v>9</v>
      </c>
      <c r="D30" s="8" t="s">
        <v>1054</v>
      </c>
      <c r="E30" s="6">
        <v>1</v>
      </c>
      <c r="F30" s="38"/>
      <c r="G30" s="38"/>
    </row>
    <row r="31" s="80" customFormat="1" ht="26" customHeight="1" spans="1:7">
      <c r="A31" s="6" t="str">
        <f>"025"</f>
        <v>025</v>
      </c>
      <c r="B31" s="7" t="str">
        <f>"Z0090263"</f>
        <v>Z0090263</v>
      </c>
      <c r="C31" s="7" t="s">
        <v>9</v>
      </c>
      <c r="D31" s="8" t="s">
        <v>1055</v>
      </c>
      <c r="E31" s="6">
        <v>2</v>
      </c>
      <c r="F31" s="38"/>
      <c r="G31" s="38"/>
    </row>
    <row r="32" s="80" customFormat="1" ht="26" customHeight="1" spans="1:7">
      <c r="A32" s="6" t="str">
        <f>"035"</f>
        <v>035</v>
      </c>
      <c r="B32" s="7" t="str">
        <f>"Y0002883"</f>
        <v>Y0002883</v>
      </c>
      <c r="C32" s="7" t="s">
        <v>9</v>
      </c>
      <c r="D32" s="8" t="s">
        <v>1056</v>
      </c>
      <c r="E32" s="6">
        <v>2</v>
      </c>
      <c r="F32" s="38"/>
      <c r="G32" s="38"/>
    </row>
    <row r="33" s="80" customFormat="1" ht="26" customHeight="1" spans="1:7">
      <c r="A33" s="6" t="s">
        <v>1057</v>
      </c>
      <c r="B33" s="7" t="s">
        <v>1058</v>
      </c>
      <c r="C33" s="7" t="s">
        <v>9</v>
      </c>
      <c r="D33" s="8" t="s">
        <v>1059</v>
      </c>
      <c r="E33" s="6">
        <v>1</v>
      </c>
      <c r="F33" s="38"/>
      <c r="G33" s="38"/>
    </row>
    <row r="34" s="80" customFormat="1" ht="26" customHeight="1" spans="1:7">
      <c r="A34" s="6" t="str">
        <f>"040"</f>
        <v>040</v>
      </c>
      <c r="B34" s="7" t="str">
        <f>"Z0001251"</f>
        <v>Z0001251</v>
      </c>
      <c r="C34" s="7" t="s">
        <v>9</v>
      </c>
      <c r="D34" s="8" t="s">
        <v>1060</v>
      </c>
      <c r="E34" s="6">
        <v>1</v>
      </c>
      <c r="F34" s="38"/>
      <c r="G34" s="38"/>
    </row>
    <row r="35" s="81" customFormat="1" ht="26" customHeight="1" spans="1:7">
      <c r="A35" s="6" t="s">
        <v>758</v>
      </c>
      <c r="B35" s="7" t="s">
        <v>759</v>
      </c>
      <c r="C35" s="7" t="s">
        <v>92</v>
      </c>
      <c r="D35" s="8" t="s">
        <v>1061</v>
      </c>
      <c r="E35" s="6">
        <v>4</v>
      </c>
      <c r="F35" s="42"/>
      <c r="G35" s="42"/>
    </row>
    <row r="36" s="80" customFormat="1" ht="26" customHeight="1" spans="1:7">
      <c r="A36" s="6" t="s">
        <v>761</v>
      </c>
      <c r="B36" s="7" t="s">
        <v>762</v>
      </c>
      <c r="C36" s="7" t="s">
        <v>352</v>
      </c>
      <c r="D36" s="8" t="s">
        <v>1062</v>
      </c>
      <c r="E36" s="6">
        <v>1</v>
      </c>
      <c r="F36" s="38"/>
      <c r="G36" s="38"/>
    </row>
    <row r="37" s="80" customFormat="1" ht="26" customHeight="1" spans="1:7">
      <c r="A37" s="6" t="str">
        <f>"804"</f>
        <v>804</v>
      </c>
      <c r="B37" s="7" t="str">
        <f>"DJSTDR112"</f>
        <v>DJSTDR112</v>
      </c>
      <c r="C37" s="7" t="s">
        <v>764</v>
      </c>
      <c r="D37" s="8" t="s">
        <v>1001</v>
      </c>
      <c r="E37" s="6">
        <v>1</v>
      </c>
      <c r="F37" s="38"/>
      <c r="G37" s="38"/>
    </row>
    <row r="38" s="80" customFormat="1" ht="26" customHeight="1" spans="1:7">
      <c r="A38" s="6" t="str">
        <f>"2611"</f>
        <v>2611</v>
      </c>
      <c r="B38" s="7" t="str">
        <f>"Z0114264"</f>
        <v>Z0114264</v>
      </c>
      <c r="C38" s="7" t="s">
        <v>1063</v>
      </c>
      <c r="D38" s="8" t="s">
        <v>1064</v>
      </c>
      <c r="E38" s="6">
        <v>1</v>
      </c>
      <c r="F38" s="38"/>
      <c r="G38" s="38"/>
    </row>
    <row r="39" s="80" customFormat="1" ht="26" customHeight="1" spans="1:7">
      <c r="A39" s="6" t="str">
        <f>"32"</f>
        <v>32</v>
      </c>
      <c r="B39" s="7" t="str">
        <f>"ABM80BOT"</f>
        <v>ABM80BOT</v>
      </c>
      <c r="C39" s="7" t="s">
        <v>774</v>
      </c>
      <c r="D39" s="8" t="s">
        <v>966</v>
      </c>
      <c r="E39" s="6">
        <v>1</v>
      </c>
      <c r="F39" s="38"/>
      <c r="G39" s="38"/>
    </row>
    <row r="40" s="80" customFormat="1" ht="26" customHeight="1" spans="1:7">
      <c r="A40" s="6" t="str">
        <f>"1015"</f>
        <v>1015</v>
      </c>
      <c r="B40" s="7" t="str">
        <f>"4807945"</f>
        <v>4807945</v>
      </c>
      <c r="C40" s="7" t="s">
        <v>778</v>
      </c>
      <c r="D40" s="8" t="s">
        <v>779</v>
      </c>
      <c r="E40" s="6">
        <v>1</v>
      </c>
      <c r="F40" s="38"/>
      <c r="G40" s="38"/>
    </row>
    <row r="41" s="80" customFormat="1" ht="26" customHeight="1" spans="1:7">
      <c r="A41" s="6" t="str">
        <f>"1020"</f>
        <v>1020</v>
      </c>
      <c r="B41" s="7" t="str">
        <f>"3807065"</f>
        <v>3807065</v>
      </c>
      <c r="C41" s="7" t="s">
        <v>782</v>
      </c>
      <c r="D41" s="8" t="s">
        <v>967</v>
      </c>
      <c r="E41" s="6">
        <v>1</v>
      </c>
      <c r="F41" s="38"/>
      <c r="G41" s="38"/>
    </row>
    <row r="42" s="80" customFormat="1" ht="26" customHeight="1" spans="1:7">
      <c r="A42" s="6" t="str">
        <f>"1022"</f>
        <v>1022</v>
      </c>
      <c r="B42" s="7" t="str">
        <f>"Y0002493"</f>
        <v>Y0002493</v>
      </c>
      <c r="C42" s="7" t="s">
        <v>782</v>
      </c>
      <c r="D42" s="8" t="s">
        <v>786</v>
      </c>
      <c r="E42" s="6">
        <v>1</v>
      </c>
      <c r="F42" s="38"/>
      <c r="G42" s="38"/>
    </row>
    <row r="43" s="80" customFormat="1" ht="26" customHeight="1" spans="1:7">
      <c r="A43" s="6" t="str">
        <f>"18"</f>
        <v>18</v>
      </c>
      <c r="B43" s="7" t="str">
        <f>"LU1BMHP29A334F"</f>
        <v>LU1BMHP29A334F</v>
      </c>
      <c r="C43" s="7" t="s">
        <v>1065</v>
      </c>
      <c r="D43" s="8" t="s">
        <v>1066</v>
      </c>
      <c r="E43" s="6">
        <v>1</v>
      </c>
      <c r="F43" s="38"/>
      <c r="G43" s="38"/>
    </row>
    <row r="44" s="19" customFormat="1" ht="26" customHeight="1" spans="1:7">
      <c r="A44" s="6">
        <v>2301</v>
      </c>
      <c r="B44" s="7">
        <v>85055891</v>
      </c>
      <c r="C44" s="7" t="s">
        <v>1067</v>
      </c>
      <c r="D44" s="8" t="s">
        <v>1068</v>
      </c>
      <c r="E44" s="6">
        <v>1</v>
      </c>
      <c r="F44" s="38"/>
      <c r="G44" s="38"/>
    </row>
    <row r="45" s="20" customFormat="1" ht="26" customHeight="1" spans="1:7">
      <c r="A45" s="12" t="s">
        <v>107</v>
      </c>
      <c r="B45" s="13"/>
      <c r="C45" s="13"/>
      <c r="D45" s="13"/>
      <c r="E45" s="13"/>
      <c r="F45" s="14"/>
      <c r="G45" s="83"/>
    </row>
    <row r="46" s="20" customFormat="1" ht="26" customHeight="1" spans="1:7">
      <c r="A46" s="12" t="s">
        <v>108</v>
      </c>
      <c r="B46" s="13"/>
      <c r="C46" s="13"/>
      <c r="D46" s="13"/>
      <c r="E46" s="13"/>
      <c r="F46" s="14"/>
      <c r="G46" s="83"/>
    </row>
    <row r="47" s="20" customFormat="1" ht="26" customHeight="1" spans="1:7">
      <c r="A47" s="12" t="s">
        <v>109</v>
      </c>
      <c r="B47" s="13"/>
      <c r="C47" s="13"/>
      <c r="D47" s="13"/>
      <c r="E47" s="13"/>
      <c r="F47" s="14"/>
      <c r="G47" s="84"/>
    </row>
    <row r="48" s="82" customFormat="1" spans="1:7">
      <c r="A48" s="37"/>
      <c r="B48" s="34"/>
      <c r="C48" s="35"/>
      <c r="D48" s="36"/>
      <c r="E48" s="37"/>
      <c r="F48" s="34"/>
      <c r="G48" s="34"/>
    </row>
    <row r="49" s="21" customFormat="1" ht="38" customHeight="1" spans="1:7">
      <c r="A49" s="37"/>
      <c r="B49" s="34"/>
      <c r="C49" s="35"/>
      <c r="D49" s="36"/>
      <c r="E49" s="37"/>
      <c r="F49" s="34"/>
      <c r="G49" s="34"/>
    </row>
    <row r="50" s="21" customFormat="1" ht="29" customHeight="1" spans="1:7">
      <c r="A50" s="37"/>
      <c r="B50" s="34"/>
      <c r="C50" s="35"/>
      <c r="D50" s="36"/>
      <c r="E50" s="37"/>
      <c r="F50" s="34"/>
      <c r="G50" s="34"/>
    </row>
    <row r="51" spans="1:5">
      <c r="A51" s="37"/>
      <c r="B51" s="34"/>
      <c r="C51" s="35"/>
      <c r="D51" s="36"/>
      <c r="E51" s="37"/>
    </row>
    <row r="52" spans="1:5">
      <c r="A52" s="37"/>
      <c r="B52" s="34"/>
      <c r="C52" s="35"/>
      <c r="D52" s="36"/>
      <c r="E52" s="37"/>
    </row>
    <row r="53" spans="1:5">
      <c r="A53" s="37"/>
      <c r="B53" s="34"/>
      <c r="C53" s="35"/>
      <c r="D53" s="36"/>
      <c r="E53" s="37"/>
    </row>
  </sheetData>
  <mergeCells count="4">
    <mergeCell ref="A1:G1"/>
    <mergeCell ref="A45:F45"/>
    <mergeCell ref="A46:F46"/>
    <mergeCell ref="A47:F47"/>
  </mergeCells>
  <pageMargins left="0.550694444444444" right="0.275" top="0.472222222222222" bottom="0.66875" header="0.5" footer="0.5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H47"/>
  <sheetViews>
    <sheetView topLeftCell="A40" workbookViewId="0">
      <selection activeCell="B46" sqref="B46:G46"/>
    </sheetView>
  </sheetViews>
  <sheetFormatPr defaultColWidth="8.66666666666667" defaultRowHeight="14.25" outlineLevelCol="7"/>
  <cols>
    <col min="1" max="1" width="8.66666666666667" style="64"/>
    <col min="2" max="2" width="9.33333333333333" style="64" customWidth="1"/>
    <col min="3" max="3" width="12.9166666666667" style="64" customWidth="1"/>
    <col min="4" max="4" width="19.0833333333333" style="64" customWidth="1"/>
    <col min="5" max="5" width="43.6666666666667" style="65" customWidth="1"/>
    <col min="6" max="6" width="8.66666666666667" style="64"/>
    <col min="7" max="7" width="18.125" style="64" customWidth="1"/>
    <col min="8" max="8" width="18.625" style="64" customWidth="1"/>
    <col min="9" max="16382" width="8.66666666666667" style="64"/>
  </cols>
  <sheetData>
    <row r="1" s="64" customFormat="1" ht="20.25" spans="2:8">
      <c r="B1" s="1" t="s">
        <v>1069</v>
      </c>
      <c r="C1" s="2"/>
      <c r="D1" s="2"/>
      <c r="E1" s="3"/>
      <c r="F1" s="2"/>
      <c r="G1" s="2"/>
      <c r="H1" s="2"/>
    </row>
    <row r="2" s="64" customFormat="1" ht="13.5" spans="1:8">
      <c r="A2" s="66" t="s">
        <v>1</v>
      </c>
      <c r="B2" s="67" t="s">
        <v>2</v>
      </c>
      <c r="C2" s="67" t="s">
        <v>3</v>
      </c>
      <c r="D2" s="67" t="s">
        <v>4</v>
      </c>
      <c r="E2" s="68" t="s">
        <v>588</v>
      </c>
      <c r="F2" s="67" t="s">
        <v>6</v>
      </c>
      <c r="G2" s="5" t="s">
        <v>7</v>
      </c>
      <c r="H2" s="5" t="s">
        <v>8</v>
      </c>
    </row>
    <row r="3" s="64" customFormat="1" ht="13.5" spans="1:8">
      <c r="A3" s="66">
        <v>1</v>
      </c>
      <c r="B3" s="67">
        <v>401</v>
      </c>
      <c r="C3" s="67" t="s">
        <v>1026</v>
      </c>
      <c r="D3" s="67" t="s">
        <v>128</v>
      </c>
      <c r="E3" s="68" t="s">
        <v>1027</v>
      </c>
      <c r="F3" s="67">
        <v>1</v>
      </c>
      <c r="G3" s="69"/>
      <c r="H3" s="69"/>
    </row>
    <row r="4" s="64" customFormat="1" ht="13.5" spans="1:8">
      <c r="A4" s="66">
        <v>2</v>
      </c>
      <c r="B4" s="67">
        <v>301</v>
      </c>
      <c r="C4" s="67" t="s">
        <v>1070</v>
      </c>
      <c r="D4" s="67" t="s">
        <v>679</v>
      </c>
      <c r="E4" s="68" t="s">
        <v>1028</v>
      </c>
      <c r="F4" s="67">
        <v>1</v>
      </c>
      <c r="G4" s="69"/>
      <c r="H4" s="69"/>
    </row>
    <row r="5" s="64" customFormat="1" ht="27" spans="1:8">
      <c r="A5" s="66">
        <v>3</v>
      </c>
      <c r="B5" s="67">
        <v>399</v>
      </c>
      <c r="C5" s="67" t="s">
        <v>1071</v>
      </c>
      <c r="D5" s="67" t="s">
        <v>799</v>
      </c>
      <c r="E5" s="68" t="s">
        <v>1029</v>
      </c>
      <c r="F5" s="67">
        <v>1</v>
      </c>
      <c r="G5" s="69"/>
      <c r="H5" s="69"/>
    </row>
    <row r="6" s="64" customFormat="1" ht="13.5" spans="1:8">
      <c r="A6" s="66">
        <v>4</v>
      </c>
      <c r="B6" s="67">
        <v>201</v>
      </c>
      <c r="C6" s="67" t="s">
        <v>1072</v>
      </c>
      <c r="D6" s="67" t="s">
        <v>682</v>
      </c>
      <c r="E6" s="68" t="s">
        <v>1030</v>
      </c>
      <c r="F6" s="67">
        <v>1</v>
      </c>
      <c r="G6" s="69"/>
      <c r="H6" s="69"/>
    </row>
    <row r="7" s="64" customFormat="1" ht="27" spans="1:8">
      <c r="A7" s="66">
        <v>5</v>
      </c>
      <c r="B7" s="67">
        <v>299</v>
      </c>
      <c r="C7" s="67" t="s">
        <v>1073</v>
      </c>
      <c r="D7" s="67" t="s">
        <v>685</v>
      </c>
      <c r="E7" s="68" t="s">
        <v>1031</v>
      </c>
      <c r="F7" s="67">
        <v>1</v>
      </c>
      <c r="G7" s="69"/>
      <c r="H7" s="69"/>
    </row>
    <row r="8" s="64" customFormat="1" ht="27" spans="1:8">
      <c r="A8" s="66">
        <v>6</v>
      </c>
      <c r="B8" s="67">
        <v>100</v>
      </c>
      <c r="C8" s="67" t="s">
        <v>1074</v>
      </c>
      <c r="D8" s="67" t="s">
        <v>667</v>
      </c>
      <c r="E8" s="68" t="s">
        <v>1032</v>
      </c>
      <c r="F8" s="67">
        <v>1</v>
      </c>
      <c r="G8" s="69"/>
      <c r="H8" s="69"/>
    </row>
    <row r="9" s="64" customFormat="1" ht="13.5" spans="1:8">
      <c r="A9" s="66">
        <v>7</v>
      </c>
      <c r="B9" s="67">
        <v>199</v>
      </c>
      <c r="C9" s="67" t="s">
        <v>1075</v>
      </c>
      <c r="D9" s="67" t="s">
        <v>38</v>
      </c>
      <c r="E9" s="68" t="s">
        <v>1033</v>
      </c>
      <c r="F9" s="67">
        <v>1</v>
      </c>
      <c r="G9" s="69"/>
      <c r="H9" s="69"/>
    </row>
    <row r="10" s="64" customFormat="1" ht="13.5" spans="1:8">
      <c r="A10" s="66">
        <v>8</v>
      </c>
      <c r="B10" s="67">
        <v>410</v>
      </c>
      <c r="C10" s="67">
        <v>6822316</v>
      </c>
      <c r="D10" s="67" t="s">
        <v>693</v>
      </c>
      <c r="E10" s="68" t="s">
        <v>1034</v>
      </c>
      <c r="F10" s="67">
        <v>2</v>
      </c>
      <c r="G10" s="69"/>
      <c r="H10" s="69"/>
    </row>
    <row r="11" s="64" customFormat="1" ht="13.5" spans="1:8">
      <c r="A11" s="66">
        <v>9</v>
      </c>
      <c r="B11" s="67">
        <v>310</v>
      </c>
      <c r="C11" s="67">
        <v>6822322</v>
      </c>
      <c r="D11" s="67" t="s">
        <v>592</v>
      </c>
      <c r="E11" s="68" t="s">
        <v>1035</v>
      </c>
      <c r="F11" s="67">
        <v>2</v>
      </c>
      <c r="G11" s="69"/>
      <c r="H11" s="69"/>
    </row>
    <row r="12" s="64" customFormat="1" ht="13.5" spans="1:8">
      <c r="A12" s="66">
        <v>10</v>
      </c>
      <c r="B12" s="67">
        <v>210</v>
      </c>
      <c r="C12" s="67">
        <v>6822330</v>
      </c>
      <c r="D12" s="67" t="s">
        <v>699</v>
      </c>
      <c r="E12" s="68" t="s">
        <v>1037</v>
      </c>
      <c r="F12" s="67">
        <v>2</v>
      </c>
      <c r="G12" s="69"/>
      <c r="H12" s="69"/>
    </row>
    <row r="13" s="64" customFormat="1" ht="13.5" spans="1:8">
      <c r="A13" s="66">
        <v>11</v>
      </c>
      <c r="B13" s="67">
        <v>110</v>
      </c>
      <c r="C13" s="67">
        <v>6822244</v>
      </c>
      <c r="D13" s="67" t="s">
        <v>702</v>
      </c>
      <c r="E13" s="68" t="s">
        <v>1039</v>
      </c>
      <c r="F13" s="67">
        <v>2</v>
      </c>
      <c r="G13" s="69"/>
      <c r="H13" s="69"/>
    </row>
    <row r="14" s="64" customFormat="1" ht="13.5" spans="1:8">
      <c r="A14" s="66">
        <v>12</v>
      </c>
      <c r="B14" s="67">
        <v>180</v>
      </c>
      <c r="C14" s="67">
        <v>566800</v>
      </c>
      <c r="D14" s="67" t="s">
        <v>943</v>
      </c>
      <c r="E14" s="68" t="s">
        <v>1040</v>
      </c>
      <c r="F14" s="67">
        <v>2</v>
      </c>
      <c r="G14" s="69"/>
      <c r="H14" s="69"/>
    </row>
    <row r="15" s="64" customFormat="1" ht="13.5" spans="1:8">
      <c r="A15" s="66">
        <v>13</v>
      </c>
      <c r="B15" s="67">
        <v>480</v>
      </c>
      <c r="C15" s="67">
        <v>580181</v>
      </c>
      <c r="D15" s="67" t="s">
        <v>946</v>
      </c>
      <c r="E15" s="68" t="s">
        <v>1042</v>
      </c>
      <c r="F15" s="67">
        <v>2</v>
      </c>
      <c r="G15" s="69"/>
      <c r="H15" s="69"/>
    </row>
    <row r="16" s="64" customFormat="1" ht="13.5" spans="1:8">
      <c r="A16" s="66">
        <v>14</v>
      </c>
      <c r="B16" s="67">
        <v>130</v>
      </c>
      <c r="C16" s="67">
        <v>121800220</v>
      </c>
      <c r="D16" s="67" t="s">
        <v>42</v>
      </c>
      <c r="E16" s="68" t="s">
        <v>1043</v>
      </c>
      <c r="F16" s="67">
        <v>2</v>
      </c>
      <c r="G16" s="69"/>
      <c r="H16" s="69"/>
    </row>
    <row r="17" s="64" customFormat="1" ht="13.5" spans="1:8">
      <c r="A17" s="66">
        <v>15</v>
      </c>
      <c r="B17" s="67">
        <v>131</v>
      </c>
      <c r="C17" s="67">
        <v>425632174</v>
      </c>
      <c r="D17" s="67" t="s">
        <v>42</v>
      </c>
      <c r="E17" s="68" t="s">
        <v>1044</v>
      </c>
      <c r="F17" s="67">
        <v>1</v>
      </c>
      <c r="G17" s="69"/>
      <c r="H17" s="69"/>
    </row>
    <row r="18" s="64" customFormat="1" ht="13.5" spans="1:8">
      <c r="A18" s="66">
        <v>16</v>
      </c>
      <c r="B18" s="67">
        <v>430</v>
      </c>
      <c r="C18" s="67">
        <v>121000130</v>
      </c>
      <c r="D18" s="67" t="s">
        <v>42</v>
      </c>
      <c r="E18" s="68" t="s">
        <v>1045</v>
      </c>
      <c r="F18" s="67">
        <v>1</v>
      </c>
      <c r="G18" s="69"/>
      <c r="H18" s="69"/>
    </row>
    <row r="19" s="64" customFormat="1" ht="13.5" spans="1:8">
      <c r="A19" s="66">
        <v>17</v>
      </c>
      <c r="B19" s="67">
        <v>240</v>
      </c>
      <c r="C19" s="67" t="s">
        <v>1076</v>
      </c>
      <c r="D19" s="67" t="s">
        <v>208</v>
      </c>
      <c r="E19" s="68" t="s">
        <v>1046</v>
      </c>
      <c r="F19" s="67">
        <v>1</v>
      </c>
      <c r="G19" s="69"/>
      <c r="H19" s="69"/>
    </row>
    <row r="20" s="64" customFormat="1" ht="13.5" spans="1:8">
      <c r="A20" s="66">
        <v>18</v>
      </c>
      <c r="B20" s="67">
        <v>340</v>
      </c>
      <c r="C20" s="67" t="s">
        <v>1077</v>
      </c>
      <c r="D20" s="67" t="s">
        <v>208</v>
      </c>
      <c r="E20" s="68" t="s">
        <v>1047</v>
      </c>
      <c r="F20" s="67">
        <v>1</v>
      </c>
      <c r="G20" s="69"/>
      <c r="H20" s="69"/>
    </row>
    <row r="21" s="64" customFormat="1" ht="13.5" spans="1:8">
      <c r="A21" s="66">
        <v>19</v>
      </c>
      <c r="B21" s="67">
        <v>441</v>
      </c>
      <c r="C21" s="67">
        <v>636940</v>
      </c>
      <c r="D21" s="67" t="s">
        <v>208</v>
      </c>
      <c r="E21" s="68" t="s">
        <v>1048</v>
      </c>
      <c r="F21" s="67">
        <v>1</v>
      </c>
      <c r="G21" s="69"/>
      <c r="H21" s="69"/>
    </row>
    <row r="22" s="64" customFormat="1" ht="13.5" spans="1:8">
      <c r="A22" s="66">
        <v>20</v>
      </c>
      <c r="B22" s="67">
        <v>15</v>
      </c>
      <c r="C22" s="67" t="s">
        <v>1078</v>
      </c>
      <c r="D22" s="67" t="s">
        <v>957</v>
      </c>
      <c r="E22" s="68" t="s">
        <v>753</v>
      </c>
      <c r="F22" s="67">
        <v>1</v>
      </c>
      <c r="G22" s="69"/>
      <c r="H22" s="69"/>
    </row>
    <row r="23" s="64" customFormat="1" ht="13.5" spans="1:8">
      <c r="A23" s="66">
        <v>21</v>
      </c>
      <c r="B23" s="67">
        <v>16</v>
      </c>
      <c r="C23" s="67" t="s">
        <v>1079</v>
      </c>
      <c r="D23" s="67" t="s">
        <v>958</v>
      </c>
      <c r="E23" s="68" t="s">
        <v>757</v>
      </c>
      <c r="F23" s="67">
        <v>1</v>
      </c>
      <c r="G23" s="69"/>
      <c r="H23" s="69"/>
    </row>
    <row r="24" s="64" customFormat="1" ht="13.5" spans="1:8">
      <c r="A24" s="66">
        <v>22</v>
      </c>
      <c r="B24" s="67">
        <v>1</v>
      </c>
      <c r="C24" s="67" t="s">
        <v>1080</v>
      </c>
      <c r="D24" s="67" t="s">
        <v>988</v>
      </c>
      <c r="E24" s="68" t="s">
        <v>1049</v>
      </c>
      <c r="F24" s="67">
        <v>1</v>
      </c>
      <c r="G24" s="69"/>
      <c r="H24" s="69"/>
    </row>
    <row r="25" s="64" customFormat="1" ht="13.5" spans="1:8">
      <c r="A25" s="66">
        <v>23</v>
      </c>
      <c r="B25" s="67">
        <v>740</v>
      </c>
      <c r="C25" s="67">
        <v>574820</v>
      </c>
      <c r="D25" s="67" t="s">
        <v>136</v>
      </c>
      <c r="E25" s="68" t="s">
        <v>728</v>
      </c>
      <c r="F25" s="67">
        <v>1</v>
      </c>
      <c r="G25" s="69"/>
      <c r="H25" s="69"/>
    </row>
    <row r="26" s="64" customFormat="1" ht="13.5" spans="1:8">
      <c r="A26" s="66">
        <v>24</v>
      </c>
      <c r="B26" s="67">
        <v>773</v>
      </c>
      <c r="C26" s="67" t="s">
        <v>960</v>
      </c>
      <c r="D26" s="67" t="s">
        <v>731</v>
      </c>
      <c r="E26" s="68" t="s">
        <v>1050</v>
      </c>
      <c r="F26" s="67">
        <v>1</v>
      </c>
      <c r="G26" s="69"/>
      <c r="H26" s="69"/>
    </row>
    <row r="27" s="64" customFormat="1" ht="27" spans="1:8">
      <c r="A27" s="66">
        <v>25</v>
      </c>
      <c r="B27" s="67">
        <v>2817</v>
      </c>
      <c r="C27" s="67" t="s">
        <v>1081</v>
      </c>
      <c r="D27" s="67" t="s">
        <v>135</v>
      </c>
      <c r="E27" s="68" t="s">
        <v>1051</v>
      </c>
      <c r="F27" s="67">
        <v>1</v>
      </c>
      <c r="G27" s="69"/>
      <c r="H27" s="69"/>
    </row>
    <row r="28" s="64" customFormat="1" ht="13.5" spans="1:8">
      <c r="A28" s="66">
        <v>26</v>
      </c>
      <c r="B28" s="67">
        <v>70</v>
      </c>
      <c r="C28" s="67" t="s">
        <v>737</v>
      </c>
      <c r="D28" s="67" t="s">
        <v>738</v>
      </c>
      <c r="E28" s="68" t="s">
        <v>1052</v>
      </c>
      <c r="F28" s="67">
        <v>1</v>
      </c>
      <c r="G28" s="69"/>
      <c r="H28" s="69"/>
    </row>
    <row r="29" s="64" customFormat="1" ht="13.5" spans="1:8">
      <c r="A29" s="66">
        <v>27</v>
      </c>
      <c r="B29" s="67">
        <v>10</v>
      </c>
      <c r="C29" s="67" t="s">
        <v>1082</v>
      </c>
      <c r="D29" s="67" t="s">
        <v>9</v>
      </c>
      <c r="E29" s="68" t="s">
        <v>1053</v>
      </c>
      <c r="F29" s="67">
        <v>1</v>
      </c>
      <c r="G29" s="69"/>
      <c r="H29" s="69"/>
    </row>
    <row r="30" s="64" customFormat="1" ht="13.5" spans="1:8">
      <c r="A30" s="66">
        <v>28</v>
      </c>
      <c r="B30" s="67">
        <v>15</v>
      </c>
      <c r="C30" s="67" t="s">
        <v>1083</v>
      </c>
      <c r="D30" s="67" t="s">
        <v>9</v>
      </c>
      <c r="E30" s="68" t="s">
        <v>1054</v>
      </c>
      <c r="F30" s="67">
        <v>1</v>
      </c>
      <c r="G30" s="69"/>
      <c r="H30" s="69"/>
    </row>
    <row r="31" s="64" customFormat="1" ht="13.5" spans="1:8">
      <c r="A31" s="66">
        <v>29</v>
      </c>
      <c r="B31" s="67">
        <v>25</v>
      </c>
      <c r="C31" s="67" t="s">
        <v>1084</v>
      </c>
      <c r="D31" s="67" t="s">
        <v>9</v>
      </c>
      <c r="E31" s="68" t="s">
        <v>1055</v>
      </c>
      <c r="F31" s="67">
        <v>2</v>
      </c>
      <c r="G31" s="69"/>
      <c r="H31" s="69"/>
    </row>
    <row r="32" s="64" customFormat="1" ht="27" spans="1:8">
      <c r="A32" s="66">
        <v>30</v>
      </c>
      <c r="B32" s="67">
        <v>35</v>
      </c>
      <c r="C32" s="67" t="s">
        <v>1085</v>
      </c>
      <c r="D32" s="67" t="s">
        <v>9</v>
      </c>
      <c r="E32" s="68" t="s">
        <v>1056</v>
      </c>
      <c r="F32" s="67">
        <v>2</v>
      </c>
      <c r="G32" s="69"/>
      <c r="H32" s="69"/>
    </row>
    <row r="33" s="64" customFormat="1" ht="13.5" spans="1:8">
      <c r="A33" s="66">
        <v>31</v>
      </c>
      <c r="B33" s="67">
        <v>49</v>
      </c>
      <c r="C33" s="67" t="s">
        <v>1058</v>
      </c>
      <c r="D33" s="67" t="s">
        <v>9</v>
      </c>
      <c r="E33" s="68" t="s">
        <v>1059</v>
      </c>
      <c r="F33" s="67">
        <v>1</v>
      </c>
      <c r="G33" s="69"/>
      <c r="H33" s="69"/>
    </row>
    <row r="34" s="64" customFormat="1" ht="27" spans="1:8">
      <c r="A34" s="66">
        <v>32</v>
      </c>
      <c r="B34" s="67">
        <v>40</v>
      </c>
      <c r="C34" s="67" t="s">
        <v>1086</v>
      </c>
      <c r="D34" s="67" t="s">
        <v>9</v>
      </c>
      <c r="E34" s="68" t="s">
        <v>1060</v>
      </c>
      <c r="F34" s="67">
        <v>1</v>
      </c>
      <c r="G34" s="69"/>
      <c r="H34" s="69"/>
    </row>
    <row r="35" s="64" customFormat="1" ht="13.5" spans="1:8">
      <c r="A35" s="66">
        <v>33</v>
      </c>
      <c r="B35" s="67">
        <v>725</v>
      </c>
      <c r="C35" s="67">
        <v>625700</v>
      </c>
      <c r="D35" s="67" t="s">
        <v>92</v>
      </c>
      <c r="E35" s="68" t="s">
        <v>1061</v>
      </c>
      <c r="F35" s="67">
        <v>4</v>
      </c>
      <c r="G35" s="69"/>
      <c r="H35" s="69"/>
    </row>
    <row r="36" s="64" customFormat="1" ht="13.5" spans="1:8">
      <c r="A36" s="66">
        <v>34</v>
      </c>
      <c r="B36" s="67">
        <v>470</v>
      </c>
      <c r="C36" s="67">
        <v>694800</v>
      </c>
      <c r="D36" s="67" t="s">
        <v>352</v>
      </c>
      <c r="E36" s="68" t="s">
        <v>1062</v>
      </c>
      <c r="F36" s="67">
        <v>1</v>
      </c>
      <c r="G36" s="69"/>
      <c r="H36" s="69"/>
    </row>
    <row r="37" s="64" customFormat="1" ht="27" spans="1:8">
      <c r="A37" s="66">
        <v>35</v>
      </c>
      <c r="B37" s="67">
        <v>804</v>
      </c>
      <c r="C37" s="67" t="s">
        <v>1087</v>
      </c>
      <c r="D37" s="67" t="s">
        <v>764</v>
      </c>
      <c r="E37" s="68" t="s">
        <v>1001</v>
      </c>
      <c r="F37" s="67">
        <v>1</v>
      </c>
      <c r="G37" s="69"/>
      <c r="H37" s="69"/>
    </row>
    <row r="38" s="64" customFormat="1" ht="27" spans="1:8">
      <c r="A38" s="66">
        <v>36</v>
      </c>
      <c r="B38" s="67">
        <v>2611</v>
      </c>
      <c r="C38" s="67" t="s">
        <v>1088</v>
      </c>
      <c r="D38" s="67" t="s">
        <v>1063</v>
      </c>
      <c r="E38" s="68" t="s">
        <v>1064</v>
      </c>
      <c r="F38" s="67">
        <v>1</v>
      </c>
      <c r="G38" s="69"/>
      <c r="H38" s="69"/>
    </row>
    <row r="39" s="64" customFormat="1" ht="13.5" spans="1:8">
      <c r="A39" s="66">
        <v>37</v>
      </c>
      <c r="B39" s="67">
        <v>32</v>
      </c>
      <c r="C39" s="67" t="s">
        <v>1089</v>
      </c>
      <c r="D39" s="67" t="s">
        <v>774</v>
      </c>
      <c r="E39" s="68" t="s">
        <v>966</v>
      </c>
      <c r="F39" s="67">
        <v>1</v>
      </c>
      <c r="G39" s="69"/>
      <c r="H39" s="69"/>
    </row>
    <row r="40" s="64" customFormat="1" ht="13.5" spans="1:8">
      <c r="A40" s="66">
        <v>38</v>
      </c>
      <c r="B40" s="67">
        <v>1015</v>
      </c>
      <c r="C40" s="67">
        <v>4807945</v>
      </c>
      <c r="D40" s="67" t="s">
        <v>778</v>
      </c>
      <c r="E40" s="68" t="s">
        <v>779</v>
      </c>
      <c r="F40" s="67">
        <v>1</v>
      </c>
      <c r="G40" s="69"/>
      <c r="H40" s="69"/>
    </row>
    <row r="41" s="64" customFormat="1" ht="13.5" spans="1:8">
      <c r="A41" s="66">
        <v>39</v>
      </c>
      <c r="B41" s="67">
        <v>1020</v>
      </c>
      <c r="C41" s="67">
        <v>3807065</v>
      </c>
      <c r="D41" s="67" t="s">
        <v>782</v>
      </c>
      <c r="E41" s="68" t="s">
        <v>967</v>
      </c>
      <c r="F41" s="67">
        <v>1</v>
      </c>
      <c r="G41" s="69"/>
      <c r="H41" s="69"/>
    </row>
    <row r="42" s="64" customFormat="1" ht="13.5" spans="1:8">
      <c r="A42" s="66">
        <v>40</v>
      </c>
      <c r="B42" s="67">
        <v>1022</v>
      </c>
      <c r="C42" s="67" t="s">
        <v>1090</v>
      </c>
      <c r="D42" s="67" t="s">
        <v>782</v>
      </c>
      <c r="E42" s="68" t="s">
        <v>786</v>
      </c>
      <c r="F42" s="67">
        <v>1</v>
      </c>
      <c r="G42" s="69"/>
      <c r="H42" s="69"/>
    </row>
    <row r="43" s="64" customFormat="1" ht="27" spans="1:8">
      <c r="A43" s="66">
        <v>41</v>
      </c>
      <c r="B43" s="67">
        <v>18</v>
      </c>
      <c r="C43" s="67" t="s">
        <v>1091</v>
      </c>
      <c r="D43" s="67" t="s">
        <v>1065</v>
      </c>
      <c r="E43" s="68" t="s">
        <v>1066</v>
      </c>
      <c r="F43" s="67">
        <v>1</v>
      </c>
      <c r="G43" s="69"/>
      <c r="H43" s="69"/>
    </row>
    <row r="44" s="64" customFormat="1" ht="13.5" spans="1:8">
      <c r="A44" s="66">
        <v>42</v>
      </c>
      <c r="B44" s="67">
        <v>2301</v>
      </c>
      <c r="C44" s="67">
        <v>85055891</v>
      </c>
      <c r="D44" s="67" t="s">
        <v>1067</v>
      </c>
      <c r="E44" s="68" t="s">
        <v>1068</v>
      </c>
      <c r="F44" s="67">
        <v>1</v>
      </c>
      <c r="G44" s="69"/>
      <c r="H44" s="69"/>
    </row>
    <row r="45" s="64" customFormat="1" ht="13.5" spans="1:8">
      <c r="A45" s="66">
        <v>43</v>
      </c>
      <c r="B45" s="70" t="s">
        <v>107</v>
      </c>
      <c r="C45" s="71"/>
      <c r="D45" s="71"/>
      <c r="E45" s="72"/>
      <c r="F45" s="71"/>
      <c r="G45" s="73"/>
      <c r="H45" s="69"/>
    </row>
    <row r="46" s="64" customFormat="1" ht="13.5" spans="1:8">
      <c r="A46" s="66">
        <v>44</v>
      </c>
      <c r="B46" s="70" t="s">
        <v>108</v>
      </c>
      <c r="C46" s="71"/>
      <c r="D46" s="71"/>
      <c r="E46" s="72"/>
      <c r="F46" s="71"/>
      <c r="G46" s="73"/>
      <c r="H46" s="69"/>
    </row>
    <row r="47" s="64" customFormat="1" ht="13.5" spans="1:8">
      <c r="A47" s="74">
        <v>45</v>
      </c>
      <c r="B47" s="75" t="s">
        <v>109</v>
      </c>
      <c r="C47" s="76"/>
      <c r="D47" s="76"/>
      <c r="E47" s="77"/>
      <c r="F47" s="76"/>
      <c r="G47" s="78"/>
      <c r="H47" s="79"/>
    </row>
  </sheetData>
  <mergeCells count="4">
    <mergeCell ref="B1:H1"/>
    <mergeCell ref="B45:G45"/>
    <mergeCell ref="B46:G46"/>
    <mergeCell ref="B47:G4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XFC58"/>
  <sheetViews>
    <sheetView topLeftCell="A46" workbookViewId="0">
      <selection activeCell="A51" sqref="A51:F51"/>
    </sheetView>
  </sheetViews>
  <sheetFormatPr defaultColWidth="9" defaultRowHeight="14.25"/>
  <cols>
    <col min="1" max="1" width="5.33333333333333" style="43" customWidth="1"/>
    <col min="2" max="2" width="7.16666666666667" style="44" customWidth="1"/>
    <col min="3" max="3" width="11.5" style="45" customWidth="1"/>
    <col min="4" max="4" width="33.75" style="46" customWidth="1"/>
    <col min="5" max="5" width="4.16666666666667" style="43" customWidth="1"/>
    <col min="6" max="6" width="18.375" style="44" customWidth="1"/>
    <col min="7" max="7" width="18.875" style="44" customWidth="1"/>
    <col min="8" max="16384" width="9" style="34"/>
  </cols>
  <sheetData>
    <row r="1" ht="32" customHeight="1" spans="1:7">
      <c r="A1" s="54" t="s">
        <v>1092</v>
      </c>
      <c r="B1" s="55"/>
      <c r="C1" s="56"/>
      <c r="D1" s="57"/>
      <c r="E1" s="55"/>
      <c r="F1" s="55"/>
      <c r="G1" s="55"/>
    </row>
    <row r="2" s="50" customFormat="1" ht="24" customHeight="1" spans="1:16383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58"/>
      <c r="XFC2" s="58"/>
    </row>
    <row r="3" s="51" customFormat="1" ht="24" customHeight="1" spans="1:7">
      <c r="A3" s="18">
        <v>401</v>
      </c>
      <c r="B3" s="59" t="s">
        <v>1026</v>
      </c>
      <c r="C3" s="59" t="s">
        <v>674</v>
      </c>
      <c r="D3" s="60" t="s">
        <v>1093</v>
      </c>
      <c r="E3" s="61">
        <v>1</v>
      </c>
      <c r="F3" s="62"/>
      <c r="G3" s="63"/>
    </row>
    <row r="4" s="51" customFormat="1" ht="24" customHeight="1" spans="1:7">
      <c r="A4" s="6">
        <v>399</v>
      </c>
      <c r="B4" s="7">
        <v>84793724</v>
      </c>
      <c r="C4" s="7" t="s">
        <v>82</v>
      </c>
      <c r="D4" s="8" t="s">
        <v>1094</v>
      </c>
      <c r="E4" s="18"/>
      <c r="F4" s="47"/>
      <c r="G4" s="38"/>
    </row>
    <row r="5" s="51" customFormat="1" ht="24" customHeight="1" spans="1:7">
      <c r="A5" s="6">
        <v>301</v>
      </c>
      <c r="B5" s="7">
        <v>84790318</v>
      </c>
      <c r="C5" s="7" t="s">
        <v>679</v>
      </c>
      <c r="D5" s="8" t="s">
        <v>1095</v>
      </c>
      <c r="E5" s="6">
        <v>1</v>
      </c>
      <c r="F5" s="38"/>
      <c r="G5" s="38"/>
    </row>
    <row r="6" s="51" customFormat="1" ht="24" customHeight="1" spans="1:7">
      <c r="A6" s="6" t="str">
        <f>"201"</f>
        <v>201</v>
      </c>
      <c r="B6" s="7" t="str">
        <f>"Y0005556DB"</f>
        <v>Y0005556DB</v>
      </c>
      <c r="C6" s="7" t="s">
        <v>682</v>
      </c>
      <c r="D6" s="8" t="s">
        <v>1096</v>
      </c>
      <c r="E6" s="6">
        <v>1</v>
      </c>
      <c r="F6" s="38"/>
      <c r="G6" s="38"/>
    </row>
    <row r="7" s="51" customFormat="1" ht="24" customHeight="1" spans="1:7">
      <c r="A7" s="6" t="str">
        <f>"299"</f>
        <v>299</v>
      </c>
      <c r="B7" s="7" t="str">
        <f>"Y000665509"</f>
        <v>Y000665509</v>
      </c>
      <c r="C7" s="7" t="s">
        <v>685</v>
      </c>
      <c r="D7" s="8" t="s">
        <v>1097</v>
      </c>
      <c r="E7" s="6">
        <v>1</v>
      </c>
      <c r="F7" s="38"/>
      <c r="G7" s="38"/>
    </row>
    <row r="8" s="51" customFormat="1" ht="24" customHeight="1" spans="1:7">
      <c r="A8" s="6">
        <v>199</v>
      </c>
      <c r="B8" s="7" t="str">
        <f>"Y000502930"</f>
        <v>Y000502930</v>
      </c>
      <c r="C8" s="7" t="s">
        <v>667</v>
      </c>
      <c r="D8" s="8" t="s">
        <v>1098</v>
      </c>
      <c r="E8" s="6">
        <v>1</v>
      </c>
      <c r="F8" s="38"/>
      <c r="G8" s="38"/>
    </row>
    <row r="9" s="51" customFormat="1" ht="24" customHeight="1" spans="1:7">
      <c r="A9" s="6">
        <v>100</v>
      </c>
      <c r="B9" s="7" t="str">
        <f>"Y0006702"</f>
        <v>Y0006702</v>
      </c>
      <c r="C9" s="7" t="s">
        <v>38</v>
      </c>
      <c r="D9" s="8" t="s">
        <v>1099</v>
      </c>
      <c r="E9" s="6">
        <v>1</v>
      </c>
      <c r="F9" s="38"/>
      <c r="G9" s="38"/>
    </row>
    <row r="10" s="51" customFormat="1" ht="24" customHeight="1" spans="1:7">
      <c r="A10" s="6">
        <v>410</v>
      </c>
      <c r="B10" s="7">
        <v>13237594</v>
      </c>
      <c r="C10" s="7" t="s">
        <v>693</v>
      </c>
      <c r="D10" s="8" t="s">
        <v>1100</v>
      </c>
      <c r="E10" s="6">
        <v>1</v>
      </c>
      <c r="F10" s="38"/>
      <c r="G10" s="38"/>
    </row>
    <row r="11" s="33" customFormat="1" ht="24" customHeight="1" spans="1:7">
      <c r="A11" s="6">
        <v>411</v>
      </c>
      <c r="B11" s="7">
        <v>13250590</v>
      </c>
      <c r="C11" s="7" t="s">
        <v>693</v>
      </c>
      <c r="D11" s="8" t="s">
        <v>1101</v>
      </c>
      <c r="E11" s="6">
        <v>2</v>
      </c>
      <c r="F11" s="38"/>
      <c r="G11" s="38"/>
    </row>
    <row r="12" s="51" customFormat="1" ht="24" customHeight="1" spans="1:7">
      <c r="A12" s="6" t="str">
        <f>"310"</f>
        <v>310</v>
      </c>
      <c r="B12" s="7">
        <v>6832322</v>
      </c>
      <c r="C12" s="7" t="s">
        <v>592</v>
      </c>
      <c r="D12" s="8" t="s">
        <v>1102</v>
      </c>
      <c r="E12" s="6">
        <v>2</v>
      </c>
      <c r="F12" s="38"/>
      <c r="G12" s="38"/>
    </row>
    <row r="13" s="33" customFormat="1" ht="24" customHeight="1" spans="1:7">
      <c r="A13" s="6" t="str">
        <f>"210"</f>
        <v>210</v>
      </c>
      <c r="B13" s="7" t="s">
        <v>1036</v>
      </c>
      <c r="C13" s="7" t="s">
        <v>699</v>
      </c>
      <c r="D13" s="8" t="s">
        <v>1037</v>
      </c>
      <c r="E13" s="6">
        <v>2</v>
      </c>
      <c r="F13" s="38"/>
      <c r="G13" s="38"/>
    </row>
    <row r="14" s="33" customFormat="1" ht="24" customHeight="1" spans="1:7">
      <c r="A14" s="6" t="str">
        <f>"110"</f>
        <v>110</v>
      </c>
      <c r="B14" s="7" t="s">
        <v>1038</v>
      </c>
      <c r="C14" s="7" t="s">
        <v>702</v>
      </c>
      <c r="D14" s="8" t="s">
        <v>1039</v>
      </c>
      <c r="E14" s="6">
        <v>2</v>
      </c>
      <c r="F14" s="38"/>
      <c r="G14" s="38"/>
    </row>
    <row r="15" s="33" customFormat="1" ht="24" customHeight="1" spans="1:7">
      <c r="A15" s="6" t="str">
        <f>"180"</f>
        <v>180</v>
      </c>
      <c r="B15" s="7" t="str">
        <f>"566800"</f>
        <v>566800</v>
      </c>
      <c r="C15" s="7" t="s">
        <v>943</v>
      </c>
      <c r="D15" s="8" t="s">
        <v>1040</v>
      </c>
      <c r="E15" s="6">
        <v>2</v>
      </c>
      <c r="F15" s="38"/>
      <c r="G15" s="38"/>
    </row>
    <row r="16" s="33" customFormat="1" ht="24" customHeight="1" spans="1:7">
      <c r="A16" s="6" t="str">
        <f>"480"</f>
        <v>480</v>
      </c>
      <c r="B16" s="7">
        <v>9364218</v>
      </c>
      <c r="C16" s="7" t="s">
        <v>946</v>
      </c>
      <c r="D16" s="8" t="s">
        <v>1103</v>
      </c>
      <c r="E16" s="6">
        <v>2</v>
      </c>
      <c r="F16" s="38"/>
      <c r="G16" s="38"/>
    </row>
    <row r="17" s="33" customFormat="1" ht="24" customHeight="1" spans="1:7">
      <c r="A17" s="6" t="str">
        <f>"130"</f>
        <v>130</v>
      </c>
      <c r="B17" s="7" t="str">
        <f>"121800220"</f>
        <v>121800220</v>
      </c>
      <c r="C17" s="7" t="s">
        <v>42</v>
      </c>
      <c r="D17" s="8" t="s">
        <v>1043</v>
      </c>
      <c r="E17" s="6">
        <v>2</v>
      </c>
      <c r="F17" s="38"/>
      <c r="G17" s="38"/>
    </row>
    <row r="18" s="33" customFormat="1" ht="24" customHeight="1" spans="1:7">
      <c r="A18" s="6" t="str">
        <f>"131"</f>
        <v>131</v>
      </c>
      <c r="B18" s="7" t="str">
        <f>"425632174"</f>
        <v>425632174</v>
      </c>
      <c r="C18" s="7" t="s">
        <v>42</v>
      </c>
      <c r="D18" s="8" t="s">
        <v>1044</v>
      </c>
      <c r="E18" s="6">
        <v>1</v>
      </c>
      <c r="F18" s="38"/>
      <c r="G18" s="38"/>
    </row>
    <row r="19" s="33" customFormat="1" ht="24" customHeight="1" spans="1:7">
      <c r="A19" s="6" t="str">
        <f>"430"</f>
        <v>430</v>
      </c>
      <c r="B19" s="7" t="str">
        <f>"121000130"</f>
        <v>121000130</v>
      </c>
      <c r="C19" s="7" t="s">
        <v>42</v>
      </c>
      <c r="D19" s="8" t="s">
        <v>1104</v>
      </c>
      <c r="E19" s="6">
        <v>1</v>
      </c>
      <c r="F19" s="38"/>
      <c r="G19" s="38"/>
    </row>
    <row r="20" s="51" customFormat="1" ht="24" customHeight="1" spans="1:7">
      <c r="A20" s="6" t="str">
        <f>"240"</f>
        <v>240</v>
      </c>
      <c r="B20" s="7" t="str">
        <f>"IDB195150012"</f>
        <v>IDB195150012</v>
      </c>
      <c r="C20" s="7" t="s">
        <v>208</v>
      </c>
      <c r="D20" s="8" t="s">
        <v>1046</v>
      </c>
      <c r="E20" s="6">
        <v>1</v>
      </c>
      <c r="F20" s="38"/>
      <c r="G20" s="38"/>
    </row>
    <row r="21" s="51" customFormat="1" ht="24" customHeight="1" spans="1:7">
      <c r="A21" s="6">
        <v>340</v>
      </c>
      <c r="B21" s="7">
        <v>84765119</v>
      </c>
      <c r="C21" s="7" t="s">
        <v>208</v>
      </c>
      <c r="D21" s="8" t="s">
        <v>1105</v>
      </c>
      <c r="E21" s="6">
        <v>1</v>
      </c>
      <c r="F21" s="38"/>
      <c r="G21" s="38"/>
    </row>
    <row r="22" s="51" customFormat="1" ht="24" customHeight="1" spans="1:7">
      <c r="A22" s="6">
        <v>342</v>
      </c>
      <c r="B22" s="7">
        <v>84177586</v>
      </c>
      <c r="C22" s="7" t="s">
        <v>208</v>
      </c>
      <c r="D22" s="8" t="s">
        <v>1106</v>
      </c>
      <c r="E22" s="6">
        <v>1</v>
      </c>
      <c r="F22" s="38"/>
      <c r="G22" s="38"/>
    </row>
    <row r="23" s="51" customFormat="1" ht="24" customHeight="1" spans="1:7">
      <c r="A23" s="6">
        <v>343</v>
      </c>
      <c r="B23" s="7">
        <v>84179759</v>
      </c>
      <c r="C23" s="7" t="s">
        <v>208</v>
      </c>
      <c r="D23" s="8" t="s">
        <v>1107</v>
      </c>
      <c r="E23" s="6">
        <v>1</v>
      </c>
      <c r="F23" s="38"/>
      <c r="G23" s="38"/>
    </row>
    <row r="24" s="51" customFormat="1" ht="24" customHeight="1" spans="1:7">
      <c r="A24" s="6">
        <v>445</v>
      </c>
      <c r="B24" s="7">
        <v>84177365</v>
      </c>
      <c r="C24" s="7" t="s">
        <v>208</v>
      </c>
      <c r="D24" s="8" t="s">
        <v>1108</v>
      </c>
      <c r="E24" s="6">
        <v>1</v>
      </c>
      <c r="F24" s="38"/>
      <c r="G24" s="38"/>
    </row>
    <row r="25" s="51" customFormat="1" ht="24" customHeight="1" spans="1:7">
      <c r="A25" s="6">
        <v>449</v>
      </c>
      <c r="B25" s="7">
        <v>84258993</v>
      </c>
      <c r="C25" s="7" t="s">
        <v>208</v>
      </c>
      <c r="D25" s="8" t="s">
        <v>1109</v>
      </c>
      <c r="E25" s="6">
        <v>1</v>
      </c>
      <c r="F25" s="38"/>
      <c r="G25" s="38"/>
    </row>
    <row r="26" s="51" customFormat="1" ht="24" customHeight="1" spans="1:7">
      <c r="A26" s="6">
        <v>3003</v>
      </c>
      <c r="B26" s="7">
        <v>84319631</v>
      </c>
      <c r="C26" s="7" t="s">
        <v>957</v>
      </c>
      <c r="D26" s="8" t="s">
        <v>753</v>
      </c>
      <c r="E26" s="6">
        <v>1</v>
      </c>
      <c r="F26" s="38"/>
      <c r="G26" s="38"/>
    </row>
    <row r="27" s="51" customFormat="1" ht="24" customHeight="1" spans="1:7">
      <c r="A27" s="6">
        <v>3103</v>
      </c>
      <c r="B27" s="7">
        <v>84319240</v>
      </c>
      <c r="C27" s="7" t="s">
        <v>958</v>
      </c>
      <c r="D27" s="8" t="s">
        <v>757</v>
      </c>
      <c r="E27" s="6">
        <v>1</v>
      </c>
      <c r="F27" s="38"/>
      <c r="G27" s="38"/>
    </row>
    <row r="28" s="33" customFormat="1" ht="24" customHeight="1" spans="1:7">
      <c r="A28" s="6">
        <v>1</v>
      </c>
      <c r="B28" s="7" t="str">
        <f>"Z0115401"</f>
        <v>Z0115401</v>
      </c>
      <c r="C28" s="7" t="s">
        <v>988</v>
      </c>
      <c r="D28" s="8" t="s">
        <v>1110</v>
      </c>
      <c r="E28" s="6">
        <v>1</v>
      </c>
      <c r="F28" s="38"/>
      <c r="G28" s="38"/>
    </row>
    <row r="29" s="33" customFormat="1" ht="24" customHeight="1" spans="1:7">
      <c r="A29" s="6" t="str">
        <f>"740"</f>
        <v>740</v>
      </c>
      <c r="B29" s="7" t="str">
        <f>"574820"</f>
        <v>574820</v>
      </c>
      <c r="C29" s="7" t="s">
        <v>136</v>
      </c>
      <c r="D29" s="8" t="s">
        <v>728</v>
      </c>
      <c r="E29" s="6">
        <v>1</v>
      </c>
      <c r="F29" s="38"/>
      <c r="G29" s="38"/>
    </row>
    <row r="30" s="51" customFormat="1" ht="24" customHeight="1" spans="1:7">
      <c r="A30" s="6">
        <v>773</v>
      </c>
      <c r="B30" s="7" t="s">
        <v>960</v>
      </c>
      <c r="C30" s="7" t="s">
        <v>731</v>
      </c>
      <c r="D30" s="8" t="s">
        <v>1050</v>
      </c>
      <c r="E30" s="6">
        <v>1</v>
      </c>
      <c r="F30" s="38"/>
      <c r="G30" s="38"/>
    </row>
    <row r="31" s="51" customFormat="1" ht="24" customHeight="1" spans="1:7">
      <c r="A31" s="6" t="str">
        <f>"2817"</f>
        <v>2817</v>
      </c>
      <c r="B31" s="7" t="str">
        <f>"Z0089369"</f>
        <v>Z0089369</v>
      </c>
      <c r="C31" s="7" t="s">
        <v>135</v>
      </c>
      <c r="D31" s="8" t="s">
        <v>1051</v>
      </c>
      <c r="E31" s="6">
        <v>1</v>
      </c>
      <c r="F31" s="38"/>
      <c r="G31" s="38"/>
    </row>
    <row r="32" s="51" customFormat="1" ht="24" customHeight="1" spans="1:7">
      <c r="A32" s="6" t="str">
        <f>"070"</f>
        <v>070</v>
      </c>
      <c r="B32" s="7" t="str">
        <f>"Y0004109"</f>
        <v>Y0004109</v>
      </c>
      <c r="C32" s="7" t="s">
        <v>738</v>
      </c>
      <c r="D32" s="8" t="s">
        <v>1052</v>
      </c>
      <c r="E32" s="6">
        <v>1</v>
      </c>
      <c r="F32" s="38"/>
      <c r="G32" s="38"/>
    </row>
    <row r="33" s="51" customFormat="1" ht="24" customHeight="1" spans="1:7">
      <c r="A33" s="6" t="str">
        <f>"010"</f>
        <v>010</v>
      </c>
      <c r="B33" s="7" t="str">
        <f>"Z0054318"</f>
        <v>Z0054318</v>
      </c>
      <c r="C33" s="7" t="s">
        <v>9</v>
      </c>
      <c r="D33" s="8" t="s">
        <v>1053</v>
      </c>
      <c r="E33" s="6">
        <v>1</v>
      </c>
      <c r="F33" s="38"/>
      <c r="G33" s="38"/>
    </row>
    <row r="34" s="51" customFormat="1" ht="24" customHeight="1" spans="1:7">
      <c r="A34" s="6" t="str">
        <f>"015"</f>
        <v>015</v>
      </c>
      <c r="B34" s="7" t="str">
        <f>"Y0002842"</f>
        <v>Y0002842</v>
      </c>
      <c r="C34" s="7" t="s">
        <v>9</v>
      </c>
      <c r="D34" s="8" t="s">
        <v>1054</v>
      </c>
      <c r="E34" s="6">
        <v>1</v>
      </c>
      <c r="F34" s="38"/>
      <c r="G34" s="38"/>
    </row>
    <row r="35" s="51" customFormat="1" ht="24" customHeight="1" spans="1:7">
      <c r="A35" s="6" t="str">
        <f>"025"</f>
        <v>025</v>
      </c>
      <c r="B35" s="7" t="str">
        <f>"Z0090263"</f>
        <v>Z0090263</v>
      </c>
      <c r="C35" s="7" t="s">
        <v>9</v>
      </c>
      <c r="D35" s="8" t="s">
        <v>1055</v>
      </c>
      <c r="E35" s="6">
        <v>2</v>
      </c>
      <c r="F35" s="38"/>
      <c r="G35" s="38"/>
    </row>
    <row r="36" s="51" customFormat="1" ht="24" customHeight="1" spans="1:7">
      <c r="A36" s="6">
        <v>35</v>
      </c>
      <c r="B36" s="7">
        <v>84297328</v>
      </c>
      <c r="C36" s="7" t="s">
        <v>9</v>
      </c>
      <c r="D36" s="8" t="s">
        <v>1111</v>
      </c>
      <c r="E36" s="6">
        <v>2</v>
      </c>
      <c r="F36" s="38"/>
      <c r="G36" s="38"/>
    </row>
    <row r="37" s="51" customFormat="1" ht="24" customHeight="1" spans="1:7">
      <c r="A37" s="6">
        <v>40</v>
      </c>
      <c r="B37" s="7">
        <v>84319607</v>
      </c>
      <c r="C37" s="7" t="s">
        <v>9</v>
      </c>
      <c r="D37" s="8" t="s">
        <v>1112</v>
      </c>
      <c r="E37" s="6">
        <v>1</v>
      </c>
      <c r="F37" s="38"/>
      <c r="G37" s="38"/>
    </row>
    <row r="38" s="51" customFormat="1" ht="24" customHeight="1" spans="1:7">
      <c r="A38" s="6">
        <v>70</v>
      </c>
      <c r="B38" s="7">
        <v>84265809</v>
      </c>
      <c r="C38" s="7" t="s">
        <v>9</v>
      </c>
      <c r="D38" s="8" t="s">
        <v>1113</v>
      </c>
      <c r="E38" s="6">
        <v>1</v>
      </c>
      <c r="F38" s="38"/>
      <c r="G38" s="38"/>
    </row>
    <row r="39" s="51" customFormat="1" ht="24" customHeight="1" spans="1:7">
      <c r="A39" s="6">
        <v>70</v>
      </c>
      <c r="B39" s="7">
        <v>84265809</v>
      </c>
      <c r="C39" s="7" t="s">
        <v>9</v>
      </c>
      <c r="D39" s="8" t="s">
        <v>1113</v>
      </c>
      <c r="E39" s="6">
        <v>1</v>
      </c>
      <c r="F39" s="38"/>
      <c r="G39" s="38"/>
    </row>
    <row r="40" s="51" customFormat="1" ht="24" customHeight="1" spans="1:7">
      <c r="A40" s="6" t="s">
        <v>758</v>
      </c>
      <c r="B40" s="7" t="s">
        <v>759</v>
      </c>
      <c r="C40" s="7" t="s">
        <v>92</v>
      </c>
      <c r="D40" s="8" t="s">
        <v>1061</v>
      </c>
      <c r="E40" s="6">
        <v>4</v>
      </c>
      <c r="F40" s="38"/>
      <c r="G40" s="38"/>
    </row>
    <row r="41" s="51" customFormat="1" ht="24" customHeight="1" spans="1:7">
      <c r="A41" s="6" t="s">
        <v>761</v>
      </c>
      <c r="B41" s="7" t="s">
        <v>762</v>
      </c>
      <c r="C41" s="7" t="s">
        <v>352</v>
      </c>
      <c r="D41" s="8" t="s">
        <v>1062</v>
      </c>
      <c r="E41" s="6">
        <v>1</v>
      </c>
      <c r="F41" s="38"/>
      <c r="G41" s="38"/>
    </row>
    <row r="42" s="51" customFormat="1" ht="24" customHeight="1" spans="1:7">
      <c r="A42" s="6" t="str">
        <f>"804"</f>
        <v>804</v>
      </c>
      <c r="B42" s="7" t="str">
        <f>"DJSTDR112"</f>
        <v>DJSTDR112</v>
      </c>
      <c r="C42" s="7" t="s">
        <v>764</v>
      </c>
      <c r="D42" s="8" t="s">
        <v>1001</v>
      </c>
      <c r="E42" s="6">
        <v>1</v>
      </c>
      <c r="F42" s="38"/>
      <c r="G42" s="38"/>
    </row>
    <row r="43" s="51" customFormat="1" ht="24" customHeight="1" spans="1:7">
      <c r="A43" s="6" t="str">
        <f>"2611"</f>
        <v>2611</v>
      </c>
      <c r="B43" s="7" t="str">
        <f>"Z0114264"</f>
        <v>Z0114264</v>
      </c>
      <c r="C43" s="7" t="s">
        <v>1063</v>
      </c>
      <c r="D43" s="8" t="s">
        <v>1064</v>
      </c>
      <c r="E43" s="6">
        <v>1</v>
      </c>
      <c r="F43" s="38"/>
      <c r="G43" s="38"/>
    </row>
    <row r="44" s="51" customFormat="1" ht="24" customHeight="1" spans="1:7">
      <c r="A44" s="6" t="str">
        <f>"32"</f>
        <v>32</v>
      </c>
      <c r="B44" s="7" t="str">
        <f>"ABM80BOT"</f>
        <v>ABM80BOT</v>
      </c>
      <c r="C44" s="7" t="s">
        <v>774</v>
      </c>
      <c r="D44" s="8" t="s">
        <v>966</v>
      </c>
      <c r="E44" s="6">
        <v>1</v>
      </c>
      <c r="F44" s="38"/>
      <c r="G44" s="38"/>
    </row>
    <row r="45" s="51" customFormat="1" ht="24" customHeight="1" spans="1:7">
      <c r="A45" s="6" t="str">
        <f>"1015"</f>
        <v>1015</v>
      </c>
      <c r="B45" s="7" t="str">
        <f>"4807945"</f>
        <v>4807945</v>
      </c>
      <c r="C45" s="7" t="s">
        <v>778</v>
      </c>
      <c r="D45" s="8" t="s">
        <v>779</v>
      </c>
      <c r="E45" s="6">
        <v>1</v>
      </c>
      <c r="F45" s="38"/>
      <c r="G45" s="38"/>
    </row>
    <row r="46" s="19" customFormat="1" ht="24" customHeight="1" spans="1:7">
      <c r="A46" s="6" t="str">
        <f>"1020"</f>
        <v>1020</v>
      </c>
      <c r="B46" s="7" t="str">
        <f>"3807065"</f>
        <v>3807065</v>
      </c>
      <c r="C46" s="7" t="s">
        <v>782</v>
      </c>
      <c r="D46" s="8" t="s">
        <v>967</v>
      </c>
      <c r="E46" s="6">
        <v>1</v>
      </c>
      <c r="F46" s="38"/>
      <c r="G46" s="38"/>
    </row>
    <row r="47" s="51" customFormat="1" ht="24" customHeight="1" spans="1:7">
      <c r="A47" s="6" t="str">
        <f>"1022"</f>
        <v>1022</v>
      </c>
      <c r="B47" s="7" t="str">
        <f>"Y0002493"</f>
        <v>Y0002493</v>
      </c>
      <c r="C47" s="7" t="s">
        <v>782</v>
      </c>
      <c r="D47" s="8" t="s">
        <v>786</v>
      </c>
      <c r="E47" s="6">
        <v>1</v>
      </c>
      <c r="F47" s="38"/>
      <c r="G47" s="38"/>
    </row>
    <row r="48" s="51" customFormat="1" ht="24" customHeight="1" spans="1:7">
      <c r="A48" s="6" t="str">
        <f>"18"</f>
        <v>18</v>
      </c>
      <c r="B48" s="7" t="str">
        <f>"LU1BMHP29A334F"</f>
        <v>LU1BMHP29A334F</v>
      </c>
      <c r="C48" s="7" t="s">
        <v>1065</v>
      </c>
      <c r="D48" s="8" t="s">
        <v>1066</v>
      </c>
      <c r="E48" s="6">
        <v>1</v>
      </c>
      <c r="F48" s="38"/>
      <c r="G48" s="38"/>
    </row>
    <row r="49" s="51" customFormat="1" ht="24" customHeight="1" spans="1:7">
      <c r="A49" s="6">
        <v>2301</v>
      </c>
      <c r="B49" s="7">
        <v>85055891</v>
      </c>
      <c r="C49" s="7" t="s">
        <v>1067</v>
      </c>
      <c r="D49" s="8" t="s">
        <v>1068</v>
      </c>
      <c r="E49" s="6">
        <v>1</v>
      </c>
      <c r="F49" s="38"/>
      <c r="G49" s="38"/>
    </row>
    <row r="50" s="52" customFormat="1" ht="24" customHeight="1" spans="1:7">
      <c r="A50" s="12" t="s">
        <v>107</v>
      </c>
      <c r="B50" s="13"/>
      <c r="C50" s="13"/>
      <c r="D50" s="13"/>
      <c r="E50" s="13"/>
      <c r="F50" s="14"/>
      <c r="G50" s="28"/>
    </row>
    <row r="51" s="52" customFormat="1" ht="24" customHeight="1" spans="1:7">
      <c r="A51" s="12" t="s">
        <v>108</v>
      </c>
      <c r="B51" s="13"/>
      <c r="C51" s="13"/>
      <c r="D51" s="13"/>
      <c r="E51" s="13"/>
      <c r="F51" s="14"/>
      <c r="G51" s="28"/>
    </row>
    <row r="52" s="52" customFormat="1" ht="24" customHeight="1" spans="1:7">
      <c r="A52" s="29" t="s">
        <v>109</v>
      </c>
      <c r="B52" s="30"/>
      <c r="C52" s="30"/>
      <c r="D52" s="30"/>
      <c r="E52" s="30"/>
      <c r="F52" s="31"/>
      <c r="G52" s="32"/>
    </row>
    <row r="53" s="52" customFormat="1" ht="24" customHeight="1" spans="1:7">
      <c r="A53" s="22"/>
      <c r="B53"/>
      <c r="C53" s="23"/>
      <c r="D53" s="24"/>
      <c r="E53" s="22"/>
      <c r="F53"/>
      <c r="G53"/>
    </row>
    <row r="54" s="53" customFormat="1" ht="38" customHeight="1" spans="1:7">
      <c r="A54" s="22"/>
      <c r="B54"/>
      <c r="C54" s="23"/>
      <c r="D54" s="24"/>
      <c r="E54" s="22"/>
      <c r="F54"/>
      <c r="G54"/>
    </row>
    <row r="55" s="53" customFormat="1" ht="29" customHeight="1" spans="1:7">
      <c r="A55" s="22"/>
      <c r="B55"/>
      <c r="C55" s="23"/>
      <c r="D55" s="24"/>
      <c r="E55" s="22"/>
      <c r="F55"/>
      <c r="G55"/>
    </row>
    <row r="56" spans="1:7">
      <c r="A56" s="22"/>
      <c r="B56"/>
      <c r="C56" s="23"/>
      <c r="D56" s="24"/>
      <c r="E56" s="22"/>
      <c r="F56"/>
      <c r="G56"/>
    </row>
    <row r="57" spans="1:7">
      <c r="A57" s="22"/>
      <c r="B57"/>
      <c r="C57" s="23"/>
      <c r="D57" s="24"/>
      <c r="E57" s="22"/>
      <c r="F57"/>
      <c r="G57"/>
    </row>
    <row r="58" spans="1:7">
      <c r="A58" s="22"/>
      <c r="B58"/>
      <c r="C58" s="23"/>
      <c r="D58" s="24"/>
      <c r="E58" s="22"/>
      <c r="F58"/>
      <c r="G58"/>
    </row>
  </sheetData>
  <mergeCells count="5">
    <mergeCell ref="A1:G1"/>
    <mergeCell ref="A50:F50"/>
    <mergeCell ref="A51:F51"/>
    <mergeCell ref="A52:F52"/>
    <mergeCell ref="E3:E4"/>
  </mergeCells>
  <pageMargins left="0.75" right="0.629861111111111" top="0.511805555555556" bottom="0.62986111111111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G72"/>
  <sheetViews>
    <sheetView topLeftCell="A61" workbookViewId="0">
      <selection activeCell="A65" sqref="A65:F65"/>
    </sheetView>
  </sheetViews>
  <sheetFormatPr defaultColWidth="9" defaultRowHeight="14.25" outlineLevelCol="6"/>
  <cols>
    <col min="1" max="1" width="7.5" style="43" customWidth="1"/>
    <col min="2" max="2" width="12" style="44" customWidth="1"/>
    <col min="3" max="3" width="13.5833333333333" style="45" customWidth="1"/>
    <col min="4" max="4" width="25.9166666666667" style="46" customWidth="1"/>
    <col min="5" max="5" width="9.58333333333333" style="43" customWidth="1"/>
    <col min="6" max="6" width="19.25" style="44" customWidth="1"/>
    <col min="7" max="7" width="19.5" style="44" customWidth="1"/>
  </cols>
  <sheetData>
    <row r="1" ht="32" customHeight="1" spans="1:7">
      <c r="A1" s="1" t="s">
        <v>1114</v>
      </c>
      <c r="B1" s="2"/>
      <c r="C1" s="25"/>
      <c r="D1" s="3"/>
      <c r="E1" s="2"/>
      <c r="F1" s="2"/>
      <c r="G1" s="2"/>
    </row>
    <row r="2" ht="26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4" customHeight="1" spans="1:7">
      <c r="A3" s="6" t="str">
        <f>"331"</f>
        <v>331</v>
      </c>
      <c r="B3" s="7" t="str">
        <f>"87912961"</f>
        <v>87912961</v>
      </c>
      <c r="C3" s="7" t="s">
        <v>128</v>
      </c>
      <c r="D3" s="8" t="s">
        <v>1115</v>
      </c>
      <c r="E3" s="6">
        <v>1</v>
      </c>
      <c r="F3" s="38"/>
      <c r="G3" s="38"/>
    </row>
    <row r="4" s="19" customFormat="1" ht="24" customHeight="1" spans="1:7">
      <c r="A4" s="6" t="str">
        <f>"231"</f>
        <v>231</v>
      </c>
      <c r="B4" s="7" t="str">
        <f>"Z0049495"</f>
        <v>Z0049495</v>
      </c>
      <c r="C4" s="7" t="s">
        <v>679</v>
      </c>
      <c r="D4" s="8" t="s">
        <v>1116</v>
      </c>
      <c r="E4" s="6">
        <v>1</v>
      </c>
      <c r="F4" s="38"/>
      <c r="G4" s="38"/>
    </row>
    <row r="5" s="19" customFormat="1" ht="24" customHeight="1" spans="1:7">
      <c r="A5" s="6" t="str">
        <f>"311"</f>
        <v>311</v>
      </c>
      <c r="B5" s="7" t="str">
        <f>"Z004968128"</f>
        <v>Z004968128</v>
      </c>
      <c r="C5" s="7" t="s">
        <v>799</v>
      </c>
      <c r="D5" s="8" t="s">
        <v>1117</v>
      </c>
      <c r="E5" s="6">
        <v>1</v>
      </c>
      <c r="F5" s="38"/>
      <c r="G5" s="38"/>
    </row>
    <row r="6" s="19" customFormat="1" ht="24" customHeight="1" spans="1:7">
      <c r="A6" s="6" t="str">
        <f>"131"</f>
        <v>131</v>
      </c>
      <c r="B6" s="7" t="str">
        <f>"Z0049456"</f>
        <v>Z0049456</v>
      </c>
      <c r="C6" s="7" t="s">
        <v>682</v>
      </c>
      <c r="D6" s="8" t="s">
        <v>1118</v>
      </c>
      <c r="E6" s="6">
        <v>1</v>
      </c>
      <c r="F6" s="38"/>
      <c r="G6" s="38"/>
    </row>
    <row r="7" s="19" customFormat="1" ht="24" customHeight="1" spans="1:7">
      <c r="A7" s="6" t="str">
        <f>"211"</f>
        <v>211</v>
      </c>
      <c r="B7" s="7" t="str">
        <f>"Z004962328"</f>
        <v>Z004962328</v>
      </c>
      <c r="C7" s="7" t="s">
        <v>685</v>
      </c>
      <c r="D7" s="8" t="s">
        <v>1119</v>
      </c>
      <c r="E7" s="6">
        <v>1</v>
      </c>
      <c r="F7" s="38"/>
      <c r="G7" s="38"/>
    </row>
    <row r="8" s="19" customFormat="1" ht="24" customHeight="1" spans="1:7">
      <c r="A8" s="6" t="str">
        <f>"111"</f>
        <v>111</v>
      </c>
      <c r="B8" s="7" t="str">
        <f>"Z0049060"</f>
        <v>Z0049060</v>
      </c>
      <c r="C8" s="7" t="s">
        <v>667</v>
      </c>
      <c r="D8" s="8" t="s">
        <v>1120</v>
      </c>
      <c r="E8" s="6">
        <v>1</v>
      </c>
      <c r="F8" s="38"/>
      <c r="G8" s="38"/>
    </row>
    <row r="9" s="19" customFormat="1" ht="24" customHeight="1" spans="1:7">
      <c r="A9" s="6" t="str">
        <f>"101"</f>
        <v>101</v>
      </c>
      <c r="B9" s="7" t="str">
        <f>"Z0050504"</f>
        <v>Z0050504</v>
      </c>
      <c r="C9" s="7" t="s">
        <v>38</v>
      </c>
      <c r="D9" s="8" t="s">
        <v>1121</v>
      </c>
      <c r="E9" s="6">
        <v>1</v>
      </c>
      <c r="F9" s="38"/>
      <c r="G9" s="38"/>
    </row>
    <row r="10" s="33" customFormat="1" ht="24" customHeight="1" spans="1:7">
      <c r="A10" s="6" t="str">
        <f>"661"</f>
        <v>661</v>
      </c>
      <c r="B10" s="7">
        <v>6822320</v>
      </c>
      <c r="C10" s="7" t="s">
        <v>693</v>
      </c>
      <c r="D10" s="8" t="s">
        <v>861</v>
      </c>
      <c r="E10" s="6">
        <v>2</v>
      </c>
      <c r="F10" s="38"/>
      <c r="G10" s="38"/>
    </row>
    <row r="11" s="33" customFormat="1" ht="24" customHeight="1" spans="1:7">
      <c r="A11" s="6" t="str">
        <f>"659"</f>
        <v>659</v>
      </c>
      <c r="B11" s="7">
        <v>6823230</v>
      </c>
      <c r="C11" s="7" t="s">
        <v>592</v>
      </c>
      <c r="D11" s="8" t="s">
        <v>1122</v>
      </c>
      <c r="E11" s="6">
        <v>2</v>
      </c>
      <c r="F11" s="38"/>
      <c r="G11" s="38"/>
    </row>
    <row r="12" s="33" customFormat="1" ht="24" customHeight="1" spans="1:7">
      <c r="A12" s="6" t="str">
        <f>"657"</f>
        <v>657</v>
      </c>
      <c r="B12" s="7">
        <v>6822338</v>
      </c>
      <c r="C12" s="7" t="s">
        <v>699</v>
      </c>
      <c r="D12" s="8" t="s">
        <v>1123</v>
      </c>
      <c r="E12" s="6">
        <v>2</v>
      </c>
      <c r="F12" s="38"/>
      <c r="G12" s="38"/>
    </row>
    <row r="13" s="33" customFormat="1" ht="24" customHeight="1" spans="1:7">
      <c r="A13" s="6" t="str">
        <f>"655"</f>
        <v>655</v>
      </c>
      <c r="B13" s="7">
        <v>6822260</v>
      </c>
      <c r="C13" s="7" t="s">
        <v>702</v>
      </c>
      <c r="D13" s="8" t="s">
        <v>1124</v>
      </c>
      <c r="E13" s="6">
        <v>2</v>
      </c>
      <c r="F13" s="38"/>
      <c r="G13" s="38"/>
    </row>
    <row r="14" s="19" customFormat="1" ht="24" customHeight="1" spans="1:7">
      <c r="A14" s="6" t="str">
        <f>"669"</f>
        <v>669</v>
      </c>
      <c r="B14" s="7" t="str">
        <f>"568400"</f>
        <v>568400</v>
      </c>
      <c r="C14" s="7" t="s">
        <v>943</v>
      </c>
      <c r="D14" s="8" t="s">
        <v>1125</v>
      </c>
      <c r="E14" s="6">
        <v>1</v>
      </c>
      <c r="F14" s="38"/>
      <c r="G14" s="38"/>
    </row>
    <row r="15" s="19" customFormat="1" ht="24" customHeight="1" spans="1:7">
      <c r="A15" s="6" t="str">
        <f>"671"</f>
        <v>671</v>
      </c>
      <c r="B15" s="7" t="str">
        <f>"580225"</f>
        <v>580225</v>
      </c>
      <c r="C15" s="7" t="s">
        <v>946</v>
      </c>
      <c r="D15" s="8" t="s">
        <v>1126</v>
      </c>
      <c r="E15" s="6">
        <v>2</v>
      </c>
      <c r="F15" s="38"/>
      <c r="G15" s="38"/>
    </row>
    <row r="16" s="19" customFormat="1" ht="24" customHeight="1" spans="1:7">
      <c r="A16" s="6" t="str">
        <f>"510"</f>
        <v>510</v>
      </c>
      <c r="B16" s="7" t="str">
        <f>"427036320"</f>
        <v>427036320</v>
      </c>
      <c r="C16" s="7" t="s">
        <v>42</v>
      </c>
      <c r="D16" s="8" t="s">
        <v>1127</v>
      </c>
      <c r="E16" s="6">
        <v>1</v>
      </c>
      <c r="F16" s="38"/>
      <c r="G16" s="38"/>
    </row>
    <row r="17" s="19" customFormat="1" ht="24" customHeight="1" spans="1:7">
      <c r="A17" s="6" t="str">
        <f>"511"</f>
        <v>511</v>
      </c>
      <c r="B17" s="7" t="str">
        <f>"427036238"</f>
        <v>427036238</v>
      </c>
      <c r="C17" s="7" t="s">
        <v>42</v>
      </c>
      <c r="D17" s="8" t="s">
        <v>1128</v>
      </c>
      <c r="E17" s="6">
        <v>1</v>
      </c>
      <c r="F17" s="38"/>
      <c r="G17" s="38"/>
    </row>
    <row r="18" s="19" customFormat="1" ht="24" customHeight="1" spans="1:7">
      <c r="A18" s="6" t="str">
        <f>"512"</f>
        <v>512</v>
      </c>
      <c r="B18" s="7" t="str">
        <f>"422816165"</f>
        <v>422816165</v>
      </c>
      <c r="C18" s="7" t="s">
        <v>42</v>
      </c>
      <c r="D18" s="8" t="s">
        <v>1129</v>
      </c>
      <c r="E18" s="6">
        <v>1</v>
      </c>
      <c r="F18" s="38"/>
      <c r="G18" s="38"/>
    </row>
    <row r="19" s="19" customFormat="1" ht="24" customHeight="1" spans="1:7">
      <c r="A19" s="6" t="str">
        <f>"513"</f>
        <v>513</v>
      </c>
      <c r="B19" s="7" t="str">
        <f>"425028140"</f>
        <v>425028140</v>
      </c>
      <c r="C19" s="7" t="s">
        <v>42</v>
      </c>
      <c r="D19" s="8" t="s">
        <v>1130</v>
      </c>
      <c r="E19" s="6">
        <v>1</v>
      </c>
      <c r="F19" s="38"/>
      <c r="G19" s="38"/>
    </row>
    <row r="20" s="19" customFormat="1" ht="24" customHeight="1" spans="1:7">
      <c r="A20" s="6" t="str">
        <f>"514"</f>
        <v>514</v>
      </c>
      <c r="B20" s="7" t="str">
        <f>"424022114"</f>
        <v>424022114</v>
      </c>
      <c r="C20" s="7" t="s">
        <v>42</v>
      </c>
      <c r="D20" s="8" t="s">
        <v>1131</v>
      </c>
      <c r="E20" s="6">
        <v>1</v>
      </c>
      <c r="F20" s="38"/>
      <c r="G20" s="38"/>
    </row>
    <row r="21" s="19" customFormat="1" ht="24" customHeight="1" spans="1:7">
      <c r="A21" s="6" t="str">
        <f>"570"</f>
        <v>570</v>
      </c>
      <c r="B21" s="7" t="str">
        <f>"LSB320300079"</f>
        <v>LSB320300079</v>
      </c>
      <c r="C21" s="7" t="s">
        <v>120</v>
      </c>
      <c r="D21" s="8" t="s">
        <v>1132</v>
      </c>
      <c r="E21" s="6">
        <v>1</v>
      </c>
      <c r="F21" s="38"/>
      <c r="G21" s="38"/>
    </row>
    <row r="22" s="19" customFormat="1" ht="24" customHeight="1" spans="1:7">
      <c r="A22" s="6" t="str">
        <f>"520"</f>
        <v>520</v>
      </c>
      <c r="B22" s="7" t="str">
        <f>"Z0009234"</f>
        <v>Z0009234</v>
      </c>
      <c r="C22" s="7" t="s">
        <v>208</v>
      </c>
      <c r="D22" s="8" t="s">
        <v>1133</v>
      </c>
      <c r="E22" s="6">
        <v>1</v>
      </c>
      <c r="F22" s="38"/>
      <c r="G22" s="38"/>
    </row>
    <row r="23" s="19" customFormat="1" ht="24" customHeight="1" spans="1:7">
      <c r="A23" s="6" t="str">
        <f>"521"</f>
        <v>521</v>
      </c>
      <c r="B23" s="7" t="str">
        <f>"Z0049477"</f>
        <v>Z0049477</v>
      </c>
      <c r="C23" s="7" t="s">
        <v>208</v>
      </c>
      <c r="D23" s="8" t="s">
        <v>1134</v>
      </c>
      <c r="E23" s="6">
        <v>1</v>
      </c>
      <c r="F23" s="38"/>
      <c r="G23" s="38"/>
    </row>
    <row r="24" s="19" customFormat="1" ht="24" customHeight="1" spans="1:7">
      <c r="A24" s="6" t="str">
        <f>"522"</f>
        <v>522</v>
      </c>
      <c r="B24" s="7" t="str">
        <f>"Z0049512"</f>
        <v>Z0049512</v>
      </c>
      <c r="C24" s="7" t="s">
        <v>208</v>
      </c>
      <c r="D24" s="8" t="s">
        <v>1135</v>
      </c>
      <c r="E24" s="6">
        <v>1</v>
      </c>
      <c r="F24" s="38"/>
      <c r="G24" s="38"/>
    </row>
    <row r="25" s="19" customFormat="1" ht="24" customHeight="1" spans="1:7">
      <c r="A25" s="6" t="str">
        <f>"524"</f>
        <v>524</v>
      </c>
      <c r="B25" s="7" t="str">
        <f>"475702928"</f>
        <v>475702928</v>
      </c>
      <c r="C25" s="7" t="s">
        <v>208</v>
      </c>
      <c r="D25" s="8" t="s">
        <v>1136</v>
      </c>
      <c r="E25" s="6">
        <v>1</v>
      </c>
      <c r="F25" s="38"/>
      <c r="G25" s="38"/>
    </row>
    <row r="26" s="19" customFormat="1" ht="24" customHeight="1" spans="1:7">
      <c r="A26" s="6" t="str">
        <f>"525"</f>
        <v>525</v>
      </c>
      <c r="B26" s="7" t="str">
        <f>"474755411"</f>
        <v>474755411</v>
      </c>
      <c r="C26" s="7" t="s">
        <v>208</v>
      </c>
      <c r="D26" s="8" t="s">
        <v>1137</v>
      </c>
      <c r="E26" s="6">
        <v>1</v>
      </c>
      <c r="F26" s="38"/>
      <c r="G26" s="38"/>
    </row>
    <row r="27" s="19" customFormat="1" ht="24" customHeight="1" spans="1:7">
      <c r="A27" s="6" t="str">
        <f>"530"</f>
        <v>530</v>
      </c>
      <c r="B27" s="7" t="str">
        <f>"Z0014764"</f>
        <v>Z0014764</v>
      </c>
      <c r="C27" s="7" t="s">
        <v>208</v>
      </c>
      <c r="D27" s="8" t="s">
        <v>1138</v>
      </c>
      <c r="E27" s="6">
        <v>1</v>
      </c>
      <c r="F27" s="38"/>
      <c r="G27" s="38"/>
    </row>
    <row r="28" s="19" customFormat="1" ht="24" customHeight="1" spans="1:7">
      <c r="A28" s="6" t="str">
        <f>"531"</f>
        <v>531</v>
      </c>
      <c r="B28" s="7" t="str">
        <f>"Z0057713"</f>
        <v>Z0057713</v>
      </c>
      <c r="C28" s="7" t="s">
        <v>208</v>
      </c>
      <c r="D28" s="8" t="s">
        <v>1139</v>
      </c>
      <c r="E28" s="6">
        <v>1</v>
      </c>
      <c r="F28" s="38"/>
      <c r="G28" s="38"/>
    </row>
    <row r="29" s="19" customFormat="1" ht="24" customHeight="1" spans="1:7">
      <c r="A29" s="6" t="s">
        <v>1140</v>
      </c>
      <c r="B29" s="7" t="s">
        <v>1141</v>
      </c>
      <c r="C29" s="7" t="s">
        <v>208</v>
      </c>
      <c r="D29" s="8" t="s">
        <v>1142</v>
      </c>
      <c r="E29" s="6">
        <v>1</v>
      </c>
      <c r="F29" s="38"/>
      <c r="G29" s="38"/>
    </row>
    <row r="30" s="19" customFormat="1" ht="24" customHeight="1" spans="1:7">
      <c r="A30" s="6" t="s">
        <v>1143</v>
      </c>
      <c r="B30" s="7" t="s">
        <v>1144</v>
      </c>
      <c r="C30" s="7" t="s">
        <v>208</v>
      </c>
      <c r="D30" s="8" t="s">
        <v>1145</v>
      </c>
      <c r="E30" s="6">
        <v>1</v>
      </c>
      <c r="F30" s="38"/>
      <c r="G30" s="38"/>
    </row>
    <row r="31" s="19" customFormat="1" ht="24" customHeight="1" spans="1:7">
      <c r="A31" s="6" t="s">
        <v>655</v>
      </c>
      <c r="B31" s="7" t="s">
        <v>1146</v>
      </c>
      <c r="C31" s="7" t="s">
        <v>208</v>
      </c>
      <c r="D31" s="8" t="s">
        <v>1147</v>
      </c>
      <c r="E31" s="6">
        <v>1</v>
      </c>
      <c r="F31" s="38"/>
      <c r="G31" s="38"/>
    </row>
    <row r="32" s="19" customFormat="1" ht="24" customHeight="1" spans="1:7">
      <c r="A32" s="6" t="s">
        <v>1148</v>
      </c>
      <c r="B32" s="7" t="s">
        <v>1149</v>
      </c>
      <c r="C32" s="7" t="s">
        <v>208</v>
      </c>
      <c r="D32" s="8" t="s">
        <v>986</v>
      </c>
      <c r="E32" s="6">
        <v>1</v>
      </c>
      <c r="F32" s="38"/>
      <c r="G32" s="38"/>
    </row>
    <row r="33" s="19" customFormat="1" ht="24" customHeight="1" spans="1:7">
      <c r="A33" s="6">
        <v>2813</v>
      </c>
      <c r="B33" s="7" t="s">
        <v>1150</v>
      </c>
      <c r="C33" s="7" t="s">
        <v>208</v>
      </c>
      <c r="D33" s="8" t="s">
        <v>1151</v>
      </c>
      <c r="E33" s="6">
        <v>1</v>
      </c>
      <c r="F33" s="38"/>
      <c r="G33" s="38"/>
    </row>
    <row r="34" s="19" customFormat="1" ht="24" customHeight="1" spans="1:7">
      <c r="A34" s="6">
        <v>572</v>
      </c>
      <c r="B34" s="7" t="str">
        <f>"HSB120100060"</f>
        <v>HSB120100060</v>
      </c>
      <c r="C34" s="7" t="s">
        <v>208</v>
      </c>
      <c r="D34" s="8" t="s">
        <v>1152</v>
      </c>
      <c r="E34" s="6">
        <v>1</v>
      </c>
      <c r="F34" s="38"/>
      <c r="G34" s="38"/>
    </row>
    <row r="35" s="19" customFormat="1" ht="24" customHeight="1" spans="1:7">
      <c r="A35" s="6" t="str">
        <f>"3003"</f>
        <v>3003</v>
      </c>
      <c r="B35" s="7" t="str">
        <f>"Z0052277"</f>
        <v>Z0052277</v>
      </c>
      <c r="C35" s="7" t="s">
        <v>957</v>
      </c>
      <c r="D35" s="8" t="s">
        <v>1153</v>
      </c>
      <c r="E35" s="6">
        <v>1</v>
      </c>
      <c r="F35" s="38"/>
      <c r="G35" s="38"/>
    </row>
    <row r="36" s="19" customFormat="1" ht="24" customHeight="1" spans="1:7">
      <c r="A36" s="6" t="str">
        <f>"3103"</f>
        <v>3103</v>
      </c>
      <c r="B36" s="7" t="str">
        <f>"Z0052446"</f>
        <v>Z0052446</v>
      </c>
      <c r="C36" s="7" t="s">
        <v>958</v>
      </c>
      <c r="D36" s="8" t="s">
        <v>1154</v>
      </c>
      <c r="E36" s="6">
        <v>1</v>
      </c>
      <c r="F36" s="38"/>
      <c r="G36" s="38"/>
    </row>
    <row r="37" s="19" customFormat="1" ht="24" customHeight="1" spans="1:7">
      <c r="A37" s="6">
        <v>1</v>
      </c>
      <c r="B37" s="7" t="s">
        <v>1155</v>
      </c>
      <c r="C37" s="7" t="s">
        <v>988</v>
      </c>
      <c r="D37" s="8" t="s">
        <v>1156</v>
      </c>
      <c r="E37" s="6">
        <v>1</v>
      </c>
      <c r="F37" s="38"/>
      <c r="G37" s="38"/>
    </row>
    <row r="38" s="19" customFormat="1" ht="24" customHeight="1" spans="1:7">
      <c r="A38" s="6" t="str">
        <f>"682"</f>
        <v>682</v>
      </c>
      <c r="B38" s="7" t="str">
        <f>"Z0056989"</f>
        <v>Z0056989</v>
      </c>
      <c r="C38" s="7" t="s">
        <v>136</v>
      </c>
      <c r="D38" s="8" t="s">
        <v>1157</v>
      </c>
      <c r="E38" s="6">
        <v>1</v>
      </c>
      <c r="F38" s="38"/>
      <c r="G38" s="38"/>
    </row>
    <row r="39" s="19" customFormat="1" ht="24" customHeight="1" spans="1:7">
      <c r="A39" s="6" t="str">
        <f>"2812"</f>
        <v>2812</v>
      </c>
      <c r="B39" s="7" t="s">
        <v>1158</v>
      </c>
      <c r="C39" s="7" t="s">
        <v>1159</v>
      </c>
      <c r="D39" s="8" t="s">
        <v>1160</v>
      </c>
      <c r="E39" s="6">
        <v>1</v>
      </c>
      <c r="F39" s="38"/>
      <c r="G39" s="38"/>
    </row>
    <row r="40" s="19" customFormat="1" ht="24" customHeight="1" spans="1:7">
      <c r="A40" s="6" t="str">
        <f>"061"</f>
        <v>061</v>
      </c>
      <c r="B40" s="7" t="str">
        <f>"Z0051743"</f>
        <v>Z0051743</v>
      </c>
      <c r="C40" s="7" t="s">
        <v>738</v>
      </c>
      <c r="D40" s="8" t="s">
        <v>1161</v>
      </c>
      <c r="E40" s="6">
        <v>1</v>
      </c>
      <c r="F40" s="38"/>
      <c r="G40" s="38"/>
    </row>
    <row r="41" s="19" customFormat="1" ht="24" customHeight="1" spans="1:7">
      <c r="A41" s="6" t="str">
        <f>"031"</f>
        <v>031</v>
      </c>
      <c r="B41" s="7" t="str">
        <f>"Z005161103"</f>
        <v>Z005161103</v>
      </c>
      <c r="C41" s="7" t="s">
        <v>9</v>
      </c>
      <c r="D41" s="8" t="s">
        <v>1162</v>
      </c>
      <c r="E41" s="6" t="str">
        <f t="shared" ref="E41:E45" si="0">"1"</f>
        <v>1</v>
      </c>
      <c r="F41" s="38"/>
      <c r="G41" s="38"/>
    </row>
    <row r="42" s="19" customFormat="1" ht="24" customHeight="1" spans="1:7">
      <c r="A42" s="6" t="str">
        <f>"032"</f>
        <v>032</v>
      </c>
      <c r="B42" s="7" t="str">
        <f>"Z0050424"</f>
        <v>Z0050424</v>
      </c>
      <c r="C42" s="7" t="s">
        <v>9</v>
      </c>
      <c r="D42" s="8" t="s">
        <v>1163</v>
      </c>
      <c r="E42" s="6" t="str">
        <f t="shared" si="0"/>
        <v>1</v>
      </c>
      <c r="F42" s="38"/>
      <c r="G42" s="38"/>
    </row>
    <row r="43" s="19" customFormat="1" ht="24" customHeight="1" spans="1:7">
      <c r="A43" s="6" t="str">
        <f>"033"</f>
        <v>033</v>
      </c>
      <c r="B43" s="7" t="str">
        <f>"Z0050072"</f>
        <v>Z0050072</v>
      </c>
      <c r="C43" s="7" t="s">
        <v>9</v>
      </c>
      <c r="D43" s="8" t="s">
        <v>1164</v>
      </c>
      <c r="E43" s="6" t="str">
        <f>"2"</f>
        <v>2</v>
      </c>
      <c r="F43" s="38"/>
      <c r="G43" s="38"/>
    </row>
    <row r="44" s="19" customFormat="1" ht="24" customHeight="1" spans="1:7">
      <c r="A44" s="6" t="str">
        <f>"035"</f>
        <v>035</v>
      </c>
      <c r="B44" s="7" t="str">
        <f>"Z0050437"</f>
        <v>Z0050437</v>
      </c>
      <c r="C44" s="7" t="s">
        <v>9</v>
      </c>
      <c r="D44" s="8" t="s">
        <v>1165</v>
      </c>
      <c r="E44" s="6" t="str">
        <f>"2"</f>
        <v>2</v>
      </c>
      <c r="F44" s="38"/>
      <c r="G44" s="38"/>
    </row>
    <row r="45" s="19" customFormat="1" ht="24" customHeight="1" spans="1:7">
      <c r="A45" s="6" t="str">
        <f>"037"</f>
        <v>037</v>
      </c>
      <c r="B45" s="7" t="str">
        <f>"Z005035503"</f>
        <v>Z005035503</v>
      </c>
      <c r="C45" s="7" t="s">
        <v>9</v>
      </c>
      <c r="D45" s="8" t="s">
        <v>1166</v>
      </c>
      <c r="E45" s="6" t="str">
        <f t="shared" si="0"/>
        <v>1</v>
      </c>
      <c r="F45" s="38"/>
      <c r="G45" s="38"/>
    </row>
    <row r="46" s="19" customFormat="1" ht="24" customHeight="1" spans="1:7">
      <c r="A46" s="6" t="str">
        <f>"038"</f>
        <v>038</v>
      </c>
      <c r="B46" s="7" t="str">
        <f>"Z005035508"</f>
        <v>Z005035508</v>
      </c>
      <c r="C46" s="7" t="s">
        <v>9</v>
      </c>
      <c r="D46" s="8" t="s">
        <v>1167</v>
      </c>
      <c r="E46" s="6">
        <v>1</v>
      </c>
      <c r="F46" s="38"/>
      <c r="G46" s="38"/>
    </row>
    <row r="47" s="19" customFormat="1" ht="24" customHeight="1" spans="1:7">
      <c r="A47" s="6" t="str">
        <f>"063"</f>
        <v>063</v>
      </c>
      <c r="B47" s="7" t="str">
        <f>"Z0056699"</f>
        <v>Z0056699</v>
      </c>
      <c r="C47" s="7" t="s">
        <v>9</v>
      </c>
      <c r="D47" s="8" t="s">
        <v>1168</v>
      </c>
      <c r="E47" s="6">
        <v>1</v>
      </c>
      <c r="F47" s="38"/>
      <c r="G47" s="38"/>
    </row>
    <row r="48" s="19" customFormat="1" ht="24" customHeight="1" spans="1:7">
      <c r="A48" s="6" t="s">
        <v>758</v>
      </c>
      <c r="B48" s="7" t="s">
        <v>759</v>
      </c>
      <c r="C48" s="7" t="s">
        <v>92</v>
      </c>
      <c r="D48" s="8" t="s">
        <v>1169</v>
      </c>
      <c r="E48" s="6">
        <v>4</v>
      </c>
      <c r="F48" s="38"/>
      <c r="G48" s="38"/>
    </row>
    <row r="49" s="19" customFormat="1" ht="24" customHeight="1" spans="1:7">
      <c r="A49" s="6" t="s">
        <v>761</v>
      </c>
      <c r="B49" s="7" t="s">
        <v>762</v>
      </c>
      <c r="C49" s="7" t="s">
        <v>352</v>
      </c>
      <c r="D49" s="8" t="s">
        <v>1170</v>
      </c>
      <c r="E49" s="6">
        <v>1</v>
      </c>
      <c r="F49" s="38"/>
      <c r="G49" s="38"/>
    </row>
    <row r="50" s="19" customFormat="1" ht="24" customHeight="1" spans="1:7">
      <c r="A50" s="6" t="str">
        <f>"804"</f>
        <v>804</v>
      </c>
      <c r="B50" s="7" t="str">
        <f>"DJSTDR112"</f>
        <v>DJSTDR112</v>
      </c>
      <c r="C50" s="7" t="s">
        <v>764</v>
      </c>
      <c r="D50" s="8" t="s">
        <v>1001</v>
      </c>
      <c r="E50" s="6">
        <v>1</v>
      </c>
      <c r="F50" s="38"/>
      <c r="G50" s="38"/>
    </row>
    <row r="51" s="19" customFormat="1" ht="24" customHeight="1" spans="1:7">
      <c r="A51" s="6" t="str">
        <f>"22"</f>
        <v>22</v>
      </c>
      <c r="B51" s="7" t="str">
        <f>"ABCN500BOT"</f>
        <v>ABCN500BOT</v>
      </c>
      <c r="C51" s="7" t="s">
        <v>774</v>
      </c>
      <c r="D51" s="8" t="s">
        <v>1171</v>
      </c>
      <c r="E51" s="6">
        <v>1</v>
      </c>
      <c r="F51" s="38"/>
      <c r="G51" s="38"/>
    </row>
    <row r="52" s="19" customFormat="1" ht="24" customHeight="1" spans="1:7">
      <c r="A52" s="6" t="str">
        <f>"1010"</f>
        <v>1010</v>
      </c>
      <c r="B52" s="7" t="s">
        <v>1172</v>
      </c>
      <c r="C52" s="7" t="s">
        <v>778</v>
      </c>
      <c r="D52" s="8" t="s">
        <v>1173</v>
      </c>
      <c r="E52" s="6">
        <v>1</v>
      </c>
      <c r="F52" s="38"/>
      <c r="G52" s="38"/>
    </row>
    <row r="53" s="19" customFormat="1" ht="24" customHeight="1" spans="1:7">
      <c r="A53" s="6">
        <v>1011</v>
      </c>
      <c r="B53" s="7">
        <v>84973633</v>
      </c>
      <c r="C53" s="7" t="s">
        <v>782</v>
      </c>
      <c r="D53" s="8" t="s">
        <v>1174</v>
      </c>
      <c r="E53" s="6">
        <v>1</v>
      </c>
      <c r="F53" s="38"/>
      <c r="G53" s="38"/>
    </row>
    <row r="54" s="19" customFormat="1" ht="24" customHeight="1" spans="1:7">
      <c r="A54" s="6" t="str">
        <f>"1020"</f>
        <v>1020</v>
      </c>
      <c r="B54" s="7" t="str">
        <f>"Z0057718"</f>
        <v>Z0057718</v>
      </c>
      <c r="C54" s="7" t="s">
        <v>782</v>
      </c>
      <c r="D54" s="8" t="s">
        <v>1175</v>
      </c>
      <c r="E54" s="6">
        <v>1</v>
      </c>
      <c r="F54" s="38"/>
      <c r="G54" s="38"/>
    </row>
    <row r="55" s="19" customFormat="1" ht="24" customHeight="1" spans="1:7">
      <c r="A55" s="6" t="str">
        <f>"1021"</f>
        <v>1021</v>
      </c>
      <c r="B55" s="7" t="str">
        <f>"Z0057720"</f>
        <v>Z0057720</v>
      </c>
      <c r="C55" s="7" t="s">
        <v>782</v>
      </c>
      <c r="D55" s="8" t="s">
        <v>1176</v>
      </c>
      <c r="E55" s="6">
        <v>1</v>
      </c>
      <c r="F55" s="38"/>
      <c r="G55" s="38"/>
    </row>
    <row r="56" s="19" customFormat="1" ht="24" customHeight="1" spans="1:7">
      <c r="A56" s="6" t="str">
        <f>"1021A"</f>
        <v>1021A</v>
      </c>
      <c r="B56" s="7" t="str">
        <f>"Z0107061"</f>
        <v>Z0107061</v>
      </c>
      <c r="C56" s="7" t="s">
        <v>782</v>
      </c>
      <c r="D56" s="8" t="s">
        <v>1177</v>
      </c>
      <c r="E56" s="6">
        <v>1</v>
      </c>
      <c r="F56" s="38"/>
      <c r="G56" s="38"/>
    </row>
    <row r="57" s="19" customFormat="1" ht="24" customHeight="1" spans="1:7">
      <c r="A57" s="6" t="str">
        <f>"1022"</f>
        <v>1022</v>
      </c>
      <c r="B57" s="7" t="str">
        <f>"Z0057724"</f>
        <v>Z0057724</v>
      </c>
      <c r="C57" s="7" t="s">
        <v>782</v>
      </c>
      <c r="D57" s="8" t="s">
        <v>1178</v>
      </c>
      <c r="E57" s="6">
        <v>1</v>
      </c>
      <c r="F57" s="38"/>
      <c r="G57" s="38"/>
    </row>
    <row r="58" s="19" customFormat="1" ht="24" customHeight="1" spans="1:7">
      <c r="A58" s="6" t="str">
        <f>"1022A"</f>
        <v>1022A</v>
      </c>
      <c r="B58" s="7" t="str">
        <f>"Z0107068"</f>
        <v>Z0107068</v>
      </c>
      <c r="C58" s="7" t="s">
        <v>782</v>
      </c>
      <c r="D58" s="8" t="s">
        <v>1179</v>
      </c>
      <c r="E58" s="6">
        <v>1</v>
      </c>
      <c r="F58" s="38"/>
      <c r="G58" s="38"/>
    </row>
    <row r="59" s="19" customFormat="1" ht="24" customHeight="1" spans="1:7">
      <c r="A59" s="6">
        <v>23</v>
      </c>
      <c r="B59" s="7" t="str">
        <f>"AHMFXM17063SX"</f>
        <v>AHMFXM17063SX</v>
      </c>
      <c r="C59" s="7" t="s">
        <v>964</v>
      </c>
      <c r="D59" s="8" t="s">
        <v>1180</v>
      </c>
      <c r="E59" s="6">
        <v>1</v>
      </c>
      <c r="F59" s="38"/>
      <c r="G59" s="38"/>
    </row>
    <row r="60" s="19" customFormat="1" ht="24" customHeight="1" spans="1:7">
      <c r="A60" s="6">
        <v>18</v>
      </c>
      <c r="B60" s="7" t="s">
        <v>1181</v>
      </c>
      <c r="C60" s="7" t="s">
        <v>1065</v>
      </c>
      <c r="D60" s="8" t="s">
        <v>1182</v>
      </c>
      <c r="E60" s="6">
        <v>1</v>
      </c>
      <c r="F60" s="38"/>
      <c r="G60" s="38"/>
    </row>
    <row r="61" s="19" customFormat="1" ht="24" customHeight="1" spans="1:7">
      <c r="A61" s="6">
        <v>20</v>
      </c>
      <c r="B61" s="7" t="s">
        <v>1183</v>
      </c>
      <c r="C61" s="7" t="s">
        <v>1067</v>
      </c>
      <c r="D61" s="8" t="s">
        <v>1183</v>
      </c>
      <c r="E61" s="6">
        <v>1</v>
      </c>
      <c r="F61" s="38"/>
      <c r="G61" s="38"/>
    </row>
    <row r="62" s="19" customFormat="1" ht="24" customHeight="1" spans="1:7">
      <c r="A62" s="6">
        <v>21</v>
      </c>
      <c r="B62" s="7" t="s">
        <v>1184</v>
      </c>
      <c r="C62" s="7" t="s">
        <v>1185</v>
      </c>
      <c r="D62" s="8" t="s">
        <v>1184</v>
      </c>
      <c r="E62" s="6">
        <v>1</v>
      </c>
      <c r="F62" s="38"/>
      <c r="G62" s="38"/>
    </row>
    <row r="63" s="19" customFormat="1" ht="24" customHeight="1" spans="1:7">
      <c r="A63" s="6">
        <v>22</v>
      </c>
      <c r="B63" s="7" t="s">
        <v>1186</v>
      </c>
      <c r="C63" s="7" t="s">
        <v>1187</v>
      </c>
      <c r="D63" s="8" t="s">
        <v>1186</v>
      </c>
      <c r="E63" s="6">
        <v>1</v>
      </c>
      <c r="F63" s="38"/>
      <c r="G63" s="38"/>
    </row>
    <row r="64" s="20" customFormat="1" ht="24" customHeight="1" spans="1:7">
      <c r="A64" s="12" t="s">
        <v>107</v>
      </c>
      <c r="B64" s="13"/>
      <c r="C64" s="13"/>
      <c r="D64" s="13"/>
      <c r="E64" s="13"/>
      <c r="F64" s="14"/>
      <c r="G64" s="28"/>
    </row>
    <row r="65" s="20" customFormat="1" ht="24" customHeight="1" spans="1:7">
      <c r="A65" s="12" t="s">
        <v>108</v>
      </c>
      <c r="B65" s="13"/>
      <c r="C65" s="13"/>
      <c r="D65" s="13"/>
      <c r="E65" s="13"/>
      <c r="F65" s="14"/>
      <c r="G65" s="28"/>
    </row>
    <row r="66" s="20" customFormat="1" ht="24" customHeight="1" spans="1:7">
      <c r="A66" s="29" t="s">
        <v>109</v>
      </c>
      <c r="B66" s="30"/>
      <c r="C66" s="30"/>
      <c r="D66" s="30"/>
      <c r="E66" s="30"/>
      <c r="F66" s="31"/>
      <c r="G66" s="32"/>
    </row>
    <row r="67" s="20" customFormat="1" ht="24" customHeight="1" spans="1:7">
      <c r="A67" s="22"/>
      <c r="B67"/>
      <c r="C67" s="23"/>
      <c r="D67" s="24"/>
      <c r="E67" s="22"/>
      <c r="F67"/>
      <c r="G67"/>
    </row>
    <row r="68" s="21" customFormat="1" ht="38" customHeight="1" spans="1:7">
      <c r="A68" s="22"/>
      <c r="B68"/>
      <c r="C68" s="23"/>
      <c r="D68" s="24"/>
      <c r="E68" s="22"/>
      <c r="F68"/>
      <c r="G68"/>
    </row>
    <row r="69" s="21" customFormat="1" ht="29" customHeight="1" spans="1:7">
      <c r="A69" s="22"/>
      <c r="B69"/>
      <c r="C69" s="23"/>
      <c r="D69" s="24"/>
      <c r="E69" s="22"/>
      <c r="F69"/>
      <c r="G69"/>
    </row>
    <row r="70" spans="1:7">
      <c r="A70" s="22"/>
      <c r="B70"/>
      <c r="C70" s="23"/>
      <c r="D70" s="24"/>
      <c r="E70" s="22"/>
      <c r="F70"/>
      <c r="G70"/>
    </row>
    <row r="71" spans="1:7">
      <c r="A71" s="22"/>
      <c r="B71"/>
      <c r="C71" s="23"/>
      <c r="D71" s="24"/>
      <c r="E71" s="22"/>
      <c r="F71"/>
      <c r="G71"/>
    </row>
    <row r="72" spans="1:7">
      <c r="A72" s="22"/>
      <c r="B72"/>
      <c r="C72" s="23"/>
      <c r="D72" s="24"/>
      <c r="E72" s="22"/>
      <c r="F72"/>
      <c r="G72"/>
    </row>
  </sheetData>
  <mergeCells count="4">
    <mergeCell ref="A1:G1"/>
    <mergeCell ref="A64:F64"/>
    <mergeCell ref="A65:F65"/>
    <mergeCell ref="A66:F66"/>
  </mergeCells>
  <pageMargins left="0.511805555555556" right="0.511805555555556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7"/>
  <sheetViews>
    <sheetView topLeftCell="A58" workbookViewId="0">
      <selection activeCell="E76" sqref="E76"/>
    </sheetView>
  </sheetViews>
  <sheetFormatPr defaultColWidth="8.66666666666667" defaultRowHeight="14.25" outlineLevelCol="7"/>
  <cols>
    <col min="1" max="3" width="8.66666666666667" style="34"/>
    <col min="4" max="4" width="11.75" style="34" customWidth="1"/>
    <col min="5" max="5" width="49.5" style="34" customWidth="1"/>
    <col min="6" max="6" width="7.375" style="34" customWidth="1"/>
    <col min="7" max="7" width="17.125" style="34" customWidth="1"/>
    <col min="8" max="8" width="19.25" customWidth="1"/>
  </cols>
  <sheetData>
    <row r="1" spans="1:8">
      <c r="A1" s="168" t="s">
        <v>137</v>
      </c>
      <c r="B1" s="168"/>
      <c r="C1" s="168"/>
      <c r="D1" s="168"/>
      <c r="E1" s="168"/>
      <c r="F1" s="168"/>
      <c r="G1" s="168"/>
      <c r="H1" s="168"/>
    </row>
    <row r="2" spans="1:8">
      <c r="A2" s="168"/>
      <c r="B2" s="168"/>
      <c r="C2" s="168"/>
      <c r="D2" s="168"/>
      <c r="E2" s="168"/>
      <c r="F2" s="168"/>
      <c r="G2" s="168"/>
      <c r="H2" s="168"/>
    </row>
    <row r="3" spans="1:8">
      <c r="A3" s="178" t="s">
        <v>138</v>
      </c>
      <c r="B3" s="178" t="s">
        <v>2</v>
      </c>
      <c r="C3" s="171" t="s">
        <v>3</v>
      </c>
      <c r="D3" s="171" t="s">
        <v>4</v>
      </c>
      <c r="E3" s="171" t="s">
        <v>5</v>
      </c>
      <c r="F3" s="171" t="s">
        <v>6</v>
      </c>
      <c r="G3" s="5" t="s">
        <v>7</v>
      </c>
      <c r="H3" s="5" t="s">
        <v>8</v>
      </c>
    </row>
    <row r="4" spans="1:8">
      <c r="A4" s="218">
        <v>1</v>
      </c>
      <c r="B4" s="173">
        <v>10</v>
      </c>
      <c r="C4" s="174">
        <v>2879077</v>
      </c>
      <c r="D4" s="175" t="s">
        <v>9</v>
      </c>
      <c r="E4" s="175" t="s">
        <v>139</v>
      </c>
      <c r="F4" s="172" t="str">
        <f>"1"</f>
        <v>1</v>
      </c>
      <c r="G4" s="180"/>
      <c r="H4" s="180"/>
    </row>
    <row r="5" spans="1:8">
      <c r="A5" s="218">
        <v>2</v>
      </c>
      <c r="B5" s="176">
        <v>11</v>
      </c>
      <c r="C5" s="171">
        <v>110248</v>
      </c>
      <c r="D5" s="175" t="s">
        <v>111</v>
      </c>
      <c r="E5" s="175" t="s">
        <v>140</v>
      </c>
      <c r="F5" s="172" t="str">
        <f>"8"</f>
        <v>8</v>
      </c>
      <c r="G5" s="180"/>
      <c r="H5" s="180"/>
    </row>
    <row r="6" spans="1:8">
      <c r="A6" s="218">
        <v>3</v>
      </c>
      <c r="B6" s="176">
        <v>13</v>
      </c>
      <c r="C6" s="171">
        <v>8064482</v>
      </c>
      <c r="D6" s="175" t="s">
        <v>112</v>
      </c>
      <c r="E6" s="175" t="s">
        <v>14</v>
      </c>
      <c r="F6" s="172" t="str">
        <f>"2"</f>
        <v>2</v>
      </c>
      <c r="G6" s="180"/>
      <c r="H6" s="180"/>
    </row>
    <row r="7" spans="1:8">
      <c r="A7" s="218">
        <v>4</v>
      </c>
      <c r="B7" s="176">
        <v>15</v>
      </c>
      <c r="C7" s="171">
        <v>2875187</v>
      </c>
      <c r="D7" s="175" t="s">
        <v>9</v>
      </c>
      <c r="E7" s="175" t="s">
        <v>141</v>
      </c>
      <c r="F7" s="172" t="str">
        <f t="shared" ref="F7:F13" si="0">"1"</f>
        <v>1</v>
      </c>
      <c r="G7" s="180"/>
      <c r="H7" s="180"/>
    </row>
    <row r="8" spans="1:8">
      <c r="A8" s="218">
        <v>5</v>
      </c>
      <c r="B8" s="176">
        <v>16</v>
      </c>
      <c r="C8" s="171">
        <v>110248</v>
      </c>
      <c r="D8" s="175" t="s">
        <v>111</v>
      </c>
      <c r="E8" s="175" t="s">
        <v>140</v>
      </c>
      <c r="F8" s="172" t="str">
        <f>"8"</f>
        <v>8</v>
      </c>
      <c r="G8" s="180"/>
      <c r="H8" s="180"/>
    </row>
    <row r="9" spans="1:8">
      <c r="A9" s="218">
        <v>6</v>
      </c>
      <c r="B9" s="176">
        <v>17</v>
      </c>
      <c r="C9" s="171">
        <v>8064482</v>
      </c>
      <c r="D9" s="175" t="s">
        <v>112</v>
      </c>
      <c r="E9" s="175" t="s">
        <v>16</v>
      </c>
      <c r="F9" s="172" t="str">
        <f>"2"</f>
        <v>2</v>
      </c>
      <c r="G9" s="180"/>
      <c r="H9" s="180"/>
    </row>
    <row r="10" spans="1:8">
      <c r="A10" s="218">
        <v>7</v>
      </c>
      <c r="B10" s="176">
        <v>25</v>
      </c>
      <c r="C10" s="171">
        <v>2876809</v>
      </c>
      <c r="D10" s="175" t="s">
        <v>9</v>
      </c>
      <c r="E10" s="175" t="s">
        <v>142</v>
      </c>
      <c r="F10" s="172" t="str">
        <f t="shared" si="0"/>
        <v>1</v>
      </c>
      <c r="G10" s="180"/>
      <c r="H10" s="180"/>
    </row>
    <row r="11" spans="1:8">
      <c r="A11" s="218">
        <v>8</v>
      </c>
      <c r="B11" s="176">
        <v>26</v>
      </c>
      <c r="C11" s="171">
        <v>101176</v>
      </c>
      <c r="D11" s="175" t="s">
        <v>111</v>
      </c>
      <c r="E11" s="175" t="s">
        <v>21</v>
      </c>
      <c r="F11" s="172" t="str">
        <f>"10"</f>
        <v>10</v>
      </c>
      <c r="G11" s="180"/>
      <c r="H11" s="180"/>
    </row>
    <row r="12" spans="1:8">
      <c r="A12" s="218">
        <v>9</v>
      </c>
      <c r="B12" s="176">
        <v>27</v>
      </c>
      <c r="C12" s="171">
        <v>19062311</v>
      </c>
      <c r="D12" s="175" t="s">
        <v>143</v>
      </c>
      <c r="E12" s="175" t="s">
        <v>144</v>
      </c>
      <c r="F12" s="172" t="str">
        <f t="shared" si="0"/>
        <v>1</v>
      </c>
      <c r="G12" s="180"/>
      <c r="H12" s="180"/>
    </row>
    <row r="13" spans="1:8">
      <c r="A13" s="218">
        <v>10</v>
      </c>
      <c r="B13" s="176">
        <v>28</v>
      </c>
      <c r="C13" s="171">
        <v>8064474</v>
      </c>
      <c r="D13" s="175" t="s">
        <v>112</v>
      </c>
      <c r="E13" s="175" t="s">
        <v>145</v>
      </c>
      <c r="F13" s="172" t="str">
        <f t="shared" si="0"/>
        <v>1</v>
      </c>
      <c r="G13" s="180"/>
      <c r="H13" s="180"/>
    </row>
    <row r="14" spans="1:8">
      <c r="A14" s="218">
        <v>11</v>
      </c>
      <c r="B14" s="176">
        <v>29</v>
      </c>
      <c r="C14" s="177">
        <v>8064482</v>
      </c>
      <c r="D14" s="175" t="s">
        <v>112</v>
      </c>
      <c r="E14" s="175" t="s">
        <v>16</v>
      </c>
      <c r="F14" s="172" t="str">
        <f>"2"</f>
        <v>2</v>
      </c>
      <c r="G14" s="180"/>
      <c r="H14" s="180"/>
    </row>
    <row r="15" spans="1:8">
      <c r="A15" s="218">
        <v>12</v>
      </c>
      <c r="B15" s="176">
        <v>40</v>
      </c>
      <c r="C15" s="177">
        <v>2879204</v>
      </c>
      <c r="D15" s="175" t="s">
        <v>146</v>
      </c>
      <c r="E15" s="175" t="s">
        <v>147</v>
      </c>
      <c r="F15" s="172" t="str">
        <f>"1"</f>
        <v>1</v>
      </c>
      <c r="G15" s="180"/>
      <c r="H15" s="180"/>
    </row>
    <row r="16" spans="1:8">
      <c r="A16" s="218">
        <v>13</v>
      </c>
      <c r="B16" s="176">
        <v>41</v>
      </c>
      <c r="C16" s="171">
        <v>101176</v>
      </c>
      <c r="D16" s="175" t="s">
        <v>111</v>
      </c>
      <c r="E16" s="175" t="s">
        <v>21</v>
      </c>
      <c r="F16" s="172" t="str">
        <f>"10"</f>
        <v>10</v>
      </c>
      <c r="G16" s="180"/>
      <c r="H16" s="180"/>
    </row>
    <row r="17" spans="1:8">
      <c r="A17" s="218">
        <v>14</v>
      </c>
      <c r="B17" s="176">
        <v>43</v>
      </c>
      <c r="C17" s="177">
        <v>8064482</v>
      </c>
      <c r="D17" s="175" t="s">
        <v>112</v>
      </c>
      <c r="E17" s="175" t="s">
        <v>16</v>
      </c>
      <c r="F17" s="172" t="str">
        <f t="shared" ref="F17:F22" si="1">"2"</f>
        <v>2</v>
      </c>
      <c r="G17" s="180"/>
      <c r="H17" s="180"/>
    </row>
    <row r="18" spans="1:8">
      <c r="A18" s="218">
        <v>15</v>
      </c>
      <c r="B18" s="176">
        <v>70</v>
      </c>
      <c r="C18" s="177">
        <v>2876647</v>
      </c>
      <c r="D18" s="175" t="s">
        <v>25</v>
      </c>
      <c r="E18" s="175" t="s">
        <v>148</v>
      </c>
      <c r="F18" s="172" t="str">
        <f t="shared" ref="F18:F28" si="2">"1"</f>
        <v>1</v>
      </c>
      <c r="G18" s="180"/>
      <c r="H18" s="180"/>
    </row>
    <row r="19" spans="1:8">
      <c r="A19" s="218">
        <v>16</v>
      </c>
      <c r="B19" s="176">
        <v>71</v>
      </c>
      <c r="C19" s="177">
        <v>101176</v>
      </c>
      <c r="D19" s="175" t="s">
        <v>111</v>
      </c>
      <c r="E19" s="175" t="s">
        <v>21</v>
      </c>
      <c r="F19" s="172" t="str">
        <f>"12"</f>
        <v>12</v>
      </c>
      <c r="G19" s="180"/>
      <c r="H19" s="180"/>
    </row>
    <row r="20" spans="1:8">
      <c r="A20" s="218">
        <v>17</v>
      </c>
      <c r="B20" s="176">
        <v>73</v>
      </c>
      <c r="C20" s="177">
        <v>8065209</v>
      </c>
      <c r="D20" s="175" t="s">
        <v>112</v>
      </c>
      <c r="E20" s="175" t="s">
        <v>30</v>
      </c>
      <c r="F20" s="172" t="str">
        <f t="shared" si="1"/>
        <v>2</v>
      </c>
      <c r="G20" s="180"/>
      <c r="H20" s="180"/>
    </row>
    <row r="21" spans="1:8">
      <c r="A21" s="218">
        <v>18</v>
      </c>
      <c r="B21" s="176">
        <v>100</v>
      </c>
      <c r="C21" s="177">
        <v>2873095</v>
      </c>
      <c r="D21" s="175" t="s">
        <v>119</v>
      </c>
      <c r="E21" s="175" t="s">
        <v>149</v>
      </c>
      <c r="F21" s="172" t="str">
        <f t="shared" si="2"/>
        <v>1</v>
      </c>
      <c r="G21" s="180"/>
      <c r="H21" s="180"/>
    </row>
    <row r="22" spans="1:8">
      <c r="A22" s="218">
        <v>19</v>
      </c>
      <c r="B22" s="176">
        <v>110</v>
      </c>
      <c r="C22" s="171">
        <v>13226002</v>
      </c>
      <c r="D22" s="175" t="s">
        <v>86</v>
      </c>
      <c r="E22" s="175" t="s">
        <v>150</v>
      </c>
      <c r="F22" s="172" t="str">
        <f t="shared" si="1"/>
        <v>2</v>
      </c>
      <c r="G22" s="180"/>
      <c r="H22" s="180"/>
    </row>
    <row r="23" spans="1:8">
      <c r="A23" s="218">
        <v>20</v>
      </c>
      <c r="B23" s="176">
        <v>130</v>
      </c>
      <c r="C23" s="171">
        <v>8061017</v>
      </c>
      <c r="D23" s="175" t="s">
        <v>42</v>
      </c>
      <c r="E23" s="175" t="s">
        <v>151</v>
      </c>
      <c r="F23" s="172" t="str">
        <f t="shared" si="2"/>
        <v>1</v>
      </c>
      <c r="G23" s="180"/>
      <c r="H23" s="180"/>
    </row>
    <row r="24" spans="1:8">
      <c r="A24" s="218">
        <v>21</v>
      </c>
      <c r="B24" s="176">
        <v>131</v>
      </c>
      <c r="C24" s="171">
        <v>8061041</v>
      </c>
      <c r="D24" s="175" t="s">
        <v>42</v>
      </c>
      <c r="E24" s="175" t="s">
        <v>152</v>
      </c>
      <c r="F24" s="172" t="str">
        <f t="shared" si="2"/>
        <v>1</v>
      </c>
      <c r="G24" s="180"/>
      <c r="H24" s="180"/>
    </row>
    <row r="25" spans="1:8">
      <c r="A25" s="218">
        <v>22</v>
      </c>
      <c r="B25" s="176">
        <v>136</v>
      </c>
      <c r="C25" s="178">
        <v>2878380</v>
      </c>
      <c r="D25" s="175" t="s">
        <v>120</v>
      </c>
      <c r="E25" s="175" t="s">
        <v>153</v>
      </c>
      <c r="F25" s="172" t="str">
        <f t="shared" si="2"/>
        <v>1</v>
      </c>
      <c r="G25" s="180"/>
      <c r="H25" s="180"/>
    </row>
    <row r="26" spans="1:8">
      <c r="A26" s="218">
        <v>23</v>
      </c>
      <c r="B26" s="176">
        <v>180</v>
      </c>
      <c r="C26" s="171">
        <v>115517</v>
      </c>
      <c r="D26" s="175" t="s">
        <v>47</v>
      </c>
      <c r="E26" s="175" t="s">
        <v>154</v>
      </c>
      <c r="F26" s="172" t="str">
        <f t="shared" si="2"/>
        <v>1</v>
      </c>
      <c r="G26" s="180"/>
      <c r="H26" s="180"/>
    </row>
    <row r="27" spans="1:8">
      <c r="A27" s="218">
        <v>24</v>
      </c>
      <c r="B27" s="176">
        <v>193</v>
      </c>
      <c r="C27" s="171">
        <v>8063419</v>
      </c>
      <c r="D27" s="175" t="s">
        <v>34</v>
      </c>
      <c r="E27" s="175" t="s">
        <v>155</v>
      </c>
      <c r="F27" s="172" t="str">
        <f t="shared" si="2"/>
        <v>1</v>
      </c>
      <c r="G27" s="180"/>
      <c r="H27" s="180"/>
    </row>
    <row r="28" spans="1:8">
      <c r="A28" s="218">
        <v>25</v>
      </c>
      <c r="B28" s="176">
        <v>194</v>
      </c>
      <c r="C28" s="171">
        <v>8063427</v>
      </c>
      <c r="D28" s="175" t="s">
        <v>34</v>
      </c>
      <c r="E28" s="175" t="s">
        <v>156</v>
      </c>
      <c r="F28" s="172" t="str">
        <f t="shared" si="2"/>
        <v>1</v>
      </c>
      <c r="G28" s="180"/>
      <c r="H28" s="180"/>
    </row>
    <row r="29" spans="1:8">
      <c r="A29" s="218">
        <v>26</v>
      </c>
      <c r="B29" s="176">
        <v>195</v>
      </c>
      <c r="C29" s="171">
        <v>8063435</v>
      </c>
      <c r="D29" s="175" t="s">
        <v>34</v>
      </c>
      <c r="E29" s="175" t="s">
        <v>157</v>
      </c>
      <c r="F29" s="172" t="str">
        <f>"2"</f>
        <v>2</v>
      </c>
      <c r="G29" s="180"/>
      <c r="H29" s="180"/>
    </row>
    <row r="30" spans="1:8">
      <c r="A30" s="218">
        <v>27</v>
      </c>
      <c r="B30" s="176">
        <v>199</v>
      </c>
      <c r="C30" s="171">
        <v>90220</v>
      </c>
      <c r="D30" s="175" t="s">
        <v>52</v>
      </c>
      <c r="E30" s="175" t="s">
        <v>158</v>
      </c>
      <c r="F30" s="172" t="str">
        <f t="shared" ref="F30:F37" si="3">"1"</f>
        <v>1</v>
      </c>
      <c r="G30" s="180"/>
      <c r="H30" s="180"/>
    </row>
    <row r="31" spans="1:8">
      <c r="A31" s="218">
        <v>28</v>
      </c>
      <c r="B31" s="176">
        <v>201</v>
      </c>
      <c r="C31" s="171">
        <v>92169</v>
      </c>
      <c r="D31" s="175" t="s">
        <v>124</v>
      </c>
      <c r="E31" s="175" t="s">
        <v>159</v>
      </c>
      <c r="F31" s="172" t="str">
        <f t="shared" si="3"/>
        <v>1</v>
      </c>
      <c r="G31" s="180"/>
      <c r="H31" s="180"/>
    </row>
    <row r="32" spans="1:8">
      <c r="A32" s="218">
        <v>29</v>
      </c>
      <c r="B32" s="176">
        <v>210</v>
      </c>
      <c r="C32" s="171">
        <v>8061556</v>
      </c>
      <c r="D32" s="175" t="s">
        <v>86</v>
      </c>
      <c r="E32" s="175" t="s">
        <v>160</v>
      </c>
      <c r="F32" s="172" t="str">
        <f>"2"</f>
        <v>2</v>
      </c>
      <c r="G32" s="180"/>
      <c r="H32" s="180"/>
    </row>
    <row r="33" spans="1:8">
      <c r="A33" s="218">
        <v>30</v>
      </c>
      <c r="B33" s="176">
        <v>231</v>
      </c>
      <c r="C33" s="171" t="s">
        <v>161</v>
      </c>
      <c r="D33" s="175" t="s">
        <v>42</v>
      </c>
      <c r="E33" s="175" t="s">
        <v>162</v>
      </c>
      <c r="F33" s="172" t="str">
        <f t="shared" si="3"/>
        <v>1</v>
      </c>
      <c r="G33" s="180"/>
      <c r="H33" s="180"/>
    </row>
    <row r="34" spans="1:8">
      <c r="A34" s="218">
        <v>31</v>
      </c>
      <c r="B34" s="176">
        <v>242</v>
      </c>
      <c r="C34" s="171">
        <v>2869284</v>
      </c>
      <c r="D34" s="175" t="s">
        <v>61</v>
      </c>
      <c r="E34" s="175" t="s">
        <v>163</v>
      </c>
      <c r="F34" s="172" t="str">
        <f t="shared" si="3"/>
        <v>1</v>
      </c>
      <c r="G34" s="180"/>
      <c r="H34" s="180"/>
    </row>
    <row r="35" spans="1:8">
      <c r="A35" s="218">
        <v>32</v>
      </c>
      <c r="B35" s="176">
        <v>243</v>
      </c>
      <c r="C35" s="171">
        <v>2869306</v>
      </c>
      <c r="D35" s="175" t="s">
        <v>61</v>
      </c>
      <c r="E35" s="175" t="s">
        <v>164</v>
      </c>
      <c r="F35" s="172" t="str">
        <f t="shared" si="3"/>
        <v>1</v>
      </c>
      <c r="G35" s="180"/>
      <c r="H35" s="180"/>
    </row>
    <row r="36" spans="1:8">
      <c r="A36" s="218">
        <v>33</v>
      </c>
      <c r="B36" s="176">
        <v>293</v>
      </c>
      <c r="C36" s="171">
        <v>8063230</v>
      </c>
      <c r="D36" s="175" t="s">
        <v>34</v>
      </c>
      <c r="E36" s="175" t="s">
        <v>165</v>
      </c>
      <c r="F36" s="172" t="str">
        <f t="shared" si="3"/>
        <v>1</v>
      </c>
      <c r="G36" s="180"/>
      <c r="H36" s="180"/>
    </row>
    <row r="37" spans="1:8">
      <c r="A37" s="218">
        <v>34</v>
      </c>
      <c r="B37" s="176">
        <v>294</v>
      </c>
      <c r="C37" s="171">
        <v>8063249</v>
      </c>
      <c r="D37" s="175" t="s">
        <v>34</v>
      </c>
      <c r="E37" s="175" t="s">
        <v>166</v>
      </c>
      <c r="F37" s="172" t="str">
        <f t="shared" si="3"/>
        <v>1</v>
      </c>
      <c r="G37" s="180"/>
      <c r="H37" s="180"/>
    </row>
    <row r="38" spans="1:8">
      <c r="A38" s="218">
        <v>35</v>
      </c>
      <c r="B38" s="176">
        <v>295</v>
      </c>
      <c r="C38" s="171">
        <v>8063257</v>
      </c>
      <c r="D38" s="175" t="s">
        <v>34</v>
      </c>
      <c r="E38" s="175" t="s">
        <v>167</v>
      </c>
      <c r="F38" s="172" t="str">
        <f>"2"</f>
        <v>2</v>
      </c>
      <c r="G38" s="180"/>
      <c r="H38" s="180"/>
    </row>
    <row r="39" spans="1:8">
      <c r="A39" s="218">
        <v>36</v>
      </c>
      <c r="B39" s="176">
        <v>299</v>
      </c>
      <c r="C39" s="171">
        <v>90859</v>
      </c>
      <c r="D39" s="175" t="s">
        <v>68</v>
      </c>
      <c r="E39" s="175" t="s">
        <v>168</v>
      </c>
      <c r="F39" s="172" t="str">
        <f t="shared" ref="F39:F43" si="4">"1"</f>
        <v>1</v>
      </c>
      <c r="G39" s="180"/>
      <c r="H39" s="180"/>
    </row>
    <row r="40" spans="1:8">
      <c r="A40" s="218">
        <v>37</v>
      </c>
      <c r="B40" s="170">
        <v>301</v>
      </c>
      <c r="C40" s="171">
        <v>93416</v>
      </c>
      <c r="D40" s="175" t="s">
        <v>169</v>
      </c>
      <c r="E40" s="175" t="s">
        <v>170</v>
      </c>
      <c r="F40" s="172" t="str">
        <f t="shared" si="4"/>
        <v>1</v>
      </c>
      <c r="G40" s="180"/>
      <c r="H40" s="180"/>
    </row>
    <row r="41" spans="1:8">
      <c r="A41" s="218">
        <v>38</v>
      </c>
      <c r="B41" s="170">
        <v>310</v>
      </c>
      <c r="C41" s="171" t="s">
        <v>171</v>
      </c>
      <c r="D41" s="175" t="s">
        <v>86</v>
      </c>
      <c r="E41" s="175" t="s">
        <v>172</v>
      </c>
      <c r="F41" s="172" t="str">
        <f>"2"</f>
        <v>2</v>
      </c>
      <c r="G41" s="180"/>
      <c r="H41" s="180"/>
    </row>
    <row r="42" spans="1:8">
      <c r="A42" s="218">
        <v>39</v>
      </c>
      <c r="B42" s="170">
        <v>331</v>
      </c>
      <c r="C42" s="171">
        <v>8060479</v>
      </c>
      <c r="D42" s="175" t="s">
        <v>42</v>
      </c>
      <c r="E42" s="175" t="s">
        <v>173</v>
      </c>
      <c r="F42" s="172" t="str">
        <f t="shared" si="4"/>
        <v>1</v>
      </c>
      <c r="G42" s="180"/>
      <c r="H42" s="180"/>
    </row>
    <row r="43" spans="1:8">
      <c r="A43" s="218">
        <v>40</v>
      </c>
      <c r="B43" s="170">
        <v>340</v>
      </c>
      <c r="C43" s="171">
        <v>2871068</v>
      </c>
      <c r="D43" s="175" t="s">
        <v>61</v>
      </c>
      <c r="E43" s="175" t="s">
        <v>174</v>
      </c>
      <c r="F43" s="172" t="str">
        <f t="shared" si="4"/>
        <v>1</v>
      </c>
      <c r="G43" s="180"/>
      <c r="H43" s="180"/>
    </row>
    <row r="44" spans="1:8">
      <c r="A44" s="218">
        <v>41</v>
      </c>
      <c r="B44" s="170">
        <v>342</v>
      </c>
      <c r="C44" s="171">
        <v>2868733</v>
      </c>
      <c r="D44" s="175" t="s">
        <v>61</v>
      </c>
      <c r="E44" s="175" t="s">
        <v>175</v>
      </c>
      <c r="F44" s="172" t="str">
        <f>"2"</f>
        <v>2</v>
      </c>
      <c r="G44" s="180"/>
      <c r="H44" s="180"/>
    </row>
    <row r="45" spans="1:8">
      <c r="A45" s="218">
        <v>42</v>
      </c>
      <c r="B45" s="170">
        <v>393</v>
      </c>
      <c r="C45" s="171">
        <v>8063176</v>
      </c>
      <c r="D45" s="175" t="s">
        <v>34</v>
      </c>
      <c r="E45" s="175" t="s">
        <v>176</v>
      </c>
      <c r="F45" s="172" t="str">
        <f t="shared" ref="F45:F56" si="5">"1"</f>
        <v>1</v>
      </c>
      <c r="G45" s="180"/>
      <c r="H45" s="180"/>
    </row>
    <row r="46" spans="1:8">
      <c r="A46" s="218">
        <v>43</v>
      </c>
      <c r="B46" s="170">
        <v>394</v>
      </c>
      <c r="C46" s="171">
        <v>8063184</v>
      </c>
      <c r="D46" s="175" t="s">
        <v>34</v>
      </c>
      <c r="E46" s="175" t="s">
        <v>177</v>
      </c>
      <c r="F46" s="172" t="str">
        <f t="shared" si="5"/>
        <v>1</v>
      </c>
      <c r="G46" s="180"/>
      <c r="H46" s="180"/>
    </row>
    <row r="47" spans="1:8">
      <c r="A47" s="218">
        <v>44</v>
      </c>
      <c r="B47" s="170">
        <v>395</v>
      </c>
      <c r="C47" s="171">
        <v>8063192</v>
      </c>
      <c r="D47" s="175" t="s">
        <v>34</v>
      </c>
      <c r="E47" s="175" t="s">
        <v>178</v>
      </c>
      <c r="F47" s="172" t="str">
        <f>"2"</f>
        <v>2</v>
      </c>
      <c r="G47" s="180"/>
      <c r="H47" s="180"/>
    </row>
    <row r="48" spans="1:8">
      <c r="A48" s="218">
        <v>45</v>
      </c>
      <c r="B48" s="170">
        <v>399</v>
      </c>
      <c r="C48" s="171">
        <v>91510</v>
      </c>
      <c r="D48" s="175" t="s">
        <v>179</v>
      </c>
      <c r="E48" s="175" t="s">
        <v>180</v>
      </c>
      <c r="F48" s="172" t="str">
        <f t="shared" si="5"/>
        <v>1</v>
      </c>
      <c r="G48" s="180"/>
      <c r="H48" s="180"/>
    </row>
    <row r="49" spans="1:8">
      <c r="A49" s="218">
        <v>46</v>
      </c>
      <c r="B49" s="170">
        <v>401</v>
      </c>
      <c r="C49" s="171">
        <v>95982</v>
      </c>
      <c r="D49" s="175" t="s">
        <v>128</v>
      </c>
      <c r="E49" s="175" t="s">
        <v>181</v>
      </c>
      <c r="F49" s="172" t="str">
        <f t="shared" si="5"/>
        <v>1</v>
      </c>
      <c r="G49" s="180"/>
      <c r="H49" s="180"/>
    </row>
    <row r="50" spans="1:8">
      <c r="A50" s="218">
        <v>47</v>
      </c>
      <c r="B50" s="170">
        <v>410</v>
      </c>
      <c r="C50" s="171">
        <v>8061475</v>
      </c>
      <c r="D50" s="175" t="s">
        <v>86</v>
      </c>
      <c r="E50" s="175" t="s">
        <v>182</v>
      </c>
      <c r="F50" s="172" t="str">
        <f t="shared" si="5"/>
        <v>1</v>
      </c>
      <c r="G50" s="180"/>
      <c r="H50" s="180"/>
    </row>
    <row r="51" spans="1:8">
      <c r="A51" s="218">
        <v>48</v>
      </c>
      <c r="B51" s="170">
        <v>411</v>
      </c>
      <c r="C51" s="171">
        <v>121320</v>
      </c>
      <c r="D51" s="175" t="s">
        <v>86</v>
      </c>
      <c r="E51" s="175" t="s">
        <v>183</v>
      </c>
      <c r="F51" s="172" t="str">
        <f t="shared" si="5"/>
        <v>1</v>
      </c>
      <c r="G51" s="180"/>
      <c r="H51" s="180"/>
    </row>
    <row r="52" spans="1:8">
      <c r="A52" s="218">
        <v>49</v>
      </c>
      <c r="B52" s="170">
        <v>430</v>
      </c>
      <c r="C52" s="171">
        <v>8060193</v>
      </c>
      <c r="D52" s="175" t="s">
        <v>42</v>
      </c>
      <c r="E52" s="175" t="s">
        <v>184</v>
      </c>
      <c r="F52" s="172" t="str">
        <f t="shared" si="5"/>
        <v>1</v>
      </c>
      <c r="G52" s="180"/>
      <c r="H52" s="180"/>
    </row>
    <row r="53" spans="1:8">
      <c r="A53" s="218">
        <v>50</v>
      </c>
      <c r="B53" s="170">
        <v>443</v>
      </c>
      <c r="C53" s="171">
        <v>2871696</v>
      </c>
      <c r="D53" s="175" t="s">
        <v>185</v>
      </c>
      <c r="E53" s="175" t="s">
        <v>186</v>
      </c>
      <c r="F53" s="172" t="str">
        <f t="shared" si="5"/>
        <v>1</v>
      </c>
      <c r="G53" s="180"/>
      <c r="H53" s="180"/>
    </row>
    <row r="54" spans="1:8">
      <c r="A54" s="218">
        <v>51</v>
      </c>
      <c r="B54" s="170">
        <v>480</v>
      </c>
      <c r="C54" s="171">
        <v>8064563</v>
      </c>
      <c r="D54" s="175" t="s">
        <v>133</v>
      </c>
      <c r="E54" s="175" t="s">
        <v>187</v>
      </c>
      <c r="F54" s="172" t="str">
        <f t="shared" si="5"/>
        <v>1</v>
      </c>
      <c r="G54" s="180"/>
      <c r="H54" s="180"/>
    </row>
    <row r="55" spans="1:8">
      <c r="A55" s="218">
        <v>52</v>
      </c>
      <c r="B55" s="170">
        <v>493</v>
      </c>
      <c r="C55" s="171">
        <v>8063079</v>
      </c>
      <c r="D55" s="175" t="s">
        <v>34</v>
      </c>
      <c r="E55" s="175" t="s">
        <v>188</v>
      </c>
      <c r="F55" s="172" t="str">
        <f t="shared" si="5"/>
        <v>1</v>
      </c>
      <c r="G55" s="180"/>
      <c r="H55" s="180"/>
    </row>
    <row r="56" spans="1:8">
      <c r="A56" s="218">
        <v>53</v>
      </c>
      <c r="B56" s="170">
        <v>494</v>
      </c>
      <c r="C56" s="171">
        <v>8063087</v>
      </c>
      <c r="D56" s="175" t="s">
        <v>34</v>
      </c>
      <c r="E56" s="175" t="s">
        <v>189</v>
      </c>
      <c r="F56" s="172" t="str">
        <f t="shared" si="5"/>
        <v>1</v>
      </c>
      <c r="G56" s="180"/>
      <c r="H56" s="180"/>
    </row>
    <row r="57" spans="1:8">
      <c r="A57" s="218">
        <v>54</v>
      </c>
      <c r="B57" s="170">
        <v>495</v>
      </c>
      <c r="C57" s="171">
        <v>8063095</v>
      </c>
      <c r="D57" s="175" t="s">
        <v>34</v>
      </c>
      <c r="E57" s="175" t="s">
        <v>190</v>
      </c>
      <c r="F57" s="172" t="str">
        <f>"2"</f>
        <v>2</v>
      </c>
      <c r="G57" s="180"/>
      <c r="H57" s="180"/>
    </row>
    <row r="58" spans="1:8">
      <c r="A58" s="218">
        <v>55</v>
      </c>
      <c r="B58" s="170">
        <v>725</v>
      </c>
      <c r="C58" s="171">
        <v>102318</v>
      </c>
      <c r="D58" s="175" t="s">
        <v>92</v>
      </c>
      <c r="E58" s="175" t="s">
        <v>93</v>
      </c>
      <c r="F58" s="172" t="str">
        <f>"2"</f>
        <v>2</v>
      </c>
      <c r="G58" s="180"/>
      <c r="H58" s="180"/>
    </row>
    <row r="59" spans="1:8">
      <c r="A59" s="218">
        <v>56</v>
      </c>
      <c r="B59" s="170">
        <v>730</v>
      </c>
      <c r="C59" s="171">
        <v>2878674</v>
      </c>
      <c r="D59" s="175" t="s">
        <v>135</v>
      </c>
      <c r="E59" s="175" t="s">
        <v>191</v>
      </c>
      <c r="F59" s="172" t="str">
        <f t="shared" ref="F59:F61" si="6">"1"</f>
        <v>1</v>
      </c>
      <c r="G59" s="180"/>
      <c r="H59" s="180"/>
    </row>
    <row r="60" spans="1:8">
      <c r="A60" s="218">
        <v>57</v>
      </c>
      <c r="B60" s="170">
        <v>731</v>
      </c>
      <c r="C60" s="171">
        <v>8064776</v>
      </c>
      <c r="D60" s="175" t="s">
        <v>96</v>
      </c>
      <c r="E60" s="175" t="s">
        <v>97</v>
      </c>
      <c r="F60" s="172" t="str">
        <f t="shared" si="6"/>
        <v>1</v>
      </c>
      <c r="G60" s="180"/>
      <c r="H60" s="180"/>
    </row>
    <row r="61" spans="1:8">
      <c r="A61" s="218">
        <v>58</v>
      </c>
      <c r="B61" s="170">
        <v>740</v>
      </c>
      <c r="C61" s="171">
        <v>2874679</v>
      </c>
      <c r="D61" s="175" t="s">
        <v>136</v>
      </c>
      <c r="E61" s="175" t="s">
        <v>99</v>
      </c>
      <c r="F61" s="172" t="str">
        <f t="shared" si="6"/>
        <v>1</v>
      </c>
      <c r="G61" s="180"/>
      <c r="H61" s="180"/>
    </row>
    <row r="62" spans="1:8">
      <c r="A62" s="218">
        <v>59</v>
      </c>
      <c r="B62" s="170">
        <v>750</v>
      </c>
      <c r="C62" s="171">
        <v>8065187</v>
      </c>
      <c r="D62" s="175" t="s">
        <v>112</v>
      </c>
      <c r="E62" s="175" t="s">
        <v>100</v>
      </c>
      <c r="F62" s="172" t="str">
        <f>"9"</f>
        <v>9</v>
      </c>
      <c r="G62" s="180"/>
      <c r="H62" s="180"/>
    </row>
    <row r="63" spans="1:8">
      <c r="A63" s="218">
        <v>60</v>
      </c>
      <c r="B63" s="170">
        <v>1</v>
      </c>
      <c r="C63" s="171">
        <v>1</v>
      </c>
      <c r="D63" s="178" t="s">
        <v>101</v>
      </c>
      <c r="E63" s="172"/>
      <c r="F63" s="172">
        <v>1</v>
      </c>
      <c r="G63" s="182"/>
      <c r="H63" s="181"/>
    </row>
    <row r="64" spans="1:8">
      <c r="A64" s="218">
        <v>61</v>
      </c>
      <c r="B64" s="193" t="s">
        <v>102</v>
      </c>
      <c r="C64" s="193" t="s">
        <v>103</v>
      </c>
      <c r="D64" s="178" t="s">
        <v>104</v>
      </c>
      <c r="E64" s="194" t="s">
        <v>105</v>
      </c>
      <c r="F64" s="195" t="s">
        <v>106</v>
      </c>
      <c r="G64" s="196"/>
      <c r="H64" s="181"/>
    </row>
    <row r="65" spans="1:8">
      <c r="A65" s="113" t="s">
        <v>107</v>
      </c>
      <c r="B65" s="114"/>
      <c r="C65" s="114"/>
      <c r="D65" s="114"/>
      <c r="E65" s="114"/>
      <c r="F65" s="114"/>
      <c r="G65" s="115"/>
      <c r="H65" s="116"/>
    </row>
    <row r="66" spans="1:8">
      <c r="A66" s="113" t="s">
        <v>108</v>
      </c>
      <c r="B66" s="114"/>
      <c r="C66" s="114"/>
      <c r="D66" s="114"/>
      <c r="E66" s="114"/>
      <c r="F66" s="114"/>
      <c r="G66" s="115"/>
      <c r="H66" s="116"/>
    </row>
    <row r="67" spans="1:8">
      <c r="A67" s="213" t="s">
        <v>109</v>
      </c>
      <c r="B67" s="214"/>
      <c r="C67" s="214"/>
      <c r="D67" s="214"/>
      <c r="E67" s="214"/>
      <c r="F67" s="214"/>
      <c r="G67" s="215"/>
      <c r="H67" s="116"/>
    </row>
  </sheetData>
  <mergeCells count="4">
    <mergeCell ref="A65:G65"/>
    <mergeCell ref="A66:G66"/>
    <mergeCell ref="A67:G67"/>
    <mergeCell ref="A1:H2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G74"/>
  <sheetViews>
    <sheetView topLeftCell="A55" workbookViewId="0">
      <selection activeCell="A67" sqref="A67:F67"/>
    </sheetView>
  </sheetViews>
  <sheetFormatPr defaultColWidth="9" defaultRowHeight="14.25" outlineLevelCol="6"/>
  <cols>
    <col min="1" max="1" width="6.08333333333333" style="43" customWidth="1"/>
    <col min="2" max="2" width="8.41666666666667" style="44" customWidth="1"/>
    <col min="3" max="3" width="11" style="45" customWidth="1"/>
    <col min="4" max="4" width="26.25" style="46" customWidth="1"/>
    <col min="5" max="5" width="6.58333333333333" style="43" customWidth="1"/>
    <col min="6" max="6" width="16.5" style="44" customWidth="1"/>
    <col min="7" max="7" width="17.125" style="44" customWidth="1"/>
  </cols>
  <sheetData>
    <row r="1" ht="30" customHeight="1" spans="1:7">
      <c r="A1" s="1" t="s">
        <v>1188</v>
      </c>
      <c r="B1" s="2"/>
      <c r="C1" s="25"/>
      <c r="D1" s="3"/>
      <c r="E1" s="2"/>
      <c r="F1" s="2"/>
      <c r="G1" s="2"/>
    </row>
    <row r="2" s="49" customFormat="1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4" customHeight="1" spans="1:7">
      <c r="A3" s="6" t="str">
        <f>"331"</f>
        <v>331</v>
      </c>
      <c r="B3" s="7" t="str">
        <f>"Z0046382"</f>
        <v>Z0046382</v>
      </c>
      <c r="C3" s="7" t="s">
        <v>674</v>
      </c>
      <c r="D3" s="8" t="s">
        <v>1189</v>
      </c>
      <c r="E3" s="17">
        <v>1</v>
      </c>
      <c r="F3" s="47"/>
      <c r="G3" s="38"/>
    </row>
    <row r="4" s="19" customFormat="1" ht="24" customHeight="1" spans="1:7">
      <c r="A4" s="6" t="str">
        <f>"311"</f>
        <v>311</v>
      </c>
      <c r="B4" s="7" t="str">
        <f>"Z0046383"</f>
        <v>Z0046383</v>
      </c>
      <c r="C4" s="7" t="s">
        <v>82</v>
      </c>
      <c r="D4" s="8" t="s">
        <v>1190</v>
      </c>
      <c r="E4" s="18"/>
      <c r="F4" s="47"/>
      <c r="G4" s="38"/>
    </row>
    <row r="5" s="19" customFormat="1" ht="24" customHeight="1" spans="1:7">
      <c r="A5" s="6" t="str">
        <f>"231"</f>
        <v>231</v>
      </c>
      <c r="B5" s="7" t="str">
        <f>"Z0047007"</f>
        <v>Z0047007</v>
      </c>
      <c r="C5" s="7" t="s">
        <v>679</v>
      </c>
      <c r="D5" s="8" t="s">
        <v>1191</v>
      </c>
      <c r="E5" s="6">
        <v>1</v>
      </c>
      <c r="F5" s="47"/>
      <c r="G5" s="38"/>
    </row>
    <row r="6" s="19" customFormat="1" ht="24" customHeight="1" spans="1:7">
      <c r="A6" s="6" t="str">
        <f>"131"</f>
        <v>131</v>
      </c>
      <c r="B6" s="7" t="str">
        <f>"Z0049652"</f>
        <v>Z0049652</v>
      </c>
      <c r="C6" s="7" t="s">
        <v>682</v>
      </c>
      <c r="D6" s="8" t="s">
        <v>1192</v>
      </c>
      <c r="E6" s="6">
        <v>1</v>
      </c>
      <c r="F6" s="47"/>
      <c r="G6" s="38"/>
    </row>
    <row r="7" s="19" customFormat="1" ht="24" customHeight="1" spans="1:7">
      <c r="A7" s="6" t="str">
        <f>"211"</f>
        <v>211</v>
      </c>
      <c r="B7" s="7" t="str">
        <f>"Z004971422"</f>
        <v>Z004971422</v>
      </c>
      <c r="C7" s="7" t="s">
        <v>685</v>
      </c>
      <c r="D7" s="8" t="s">
        <v>1193</v>
      </c>
      <c r="E7" s="6">
        <v>1</v>
      </c>
      <c r="F7" s="47"/>
      <c r="G7" s="38"/>
    </row>
    <row r="8" s="19" customFormat="1" ht="24" customHeight="1" spans="1:7">
      <c r="A8" s="6" t="str">
        <f>"111"</f>
        <v>111</v>
      </c>
      <c r="B8" s="7" t="str">
        <f>"Z0049066"</f>
        <v>Z0049066</v>
      </c>
      <c r="C8" s="7" t="s">
        <v>667</v>
      </c>
      <c r="D8" s="8" t="s">
        <v>1194</v>
      </c>
      <c r="E8" s="6">
        <v>1</v>
      </c>
      <c r="F8" s="47"/>
      <c r="G8" s="38"/>
    </row>
    <row r="9" s="19" customFormat="1" ht="24" customHeight="1" spans="1:7">
      <c r="A9" s="6" t="str">
        <f>"101"</f>
        <v>101</v>
      </c>
      <c r="B9" s="7" t="str">
        <f>"Z0050504"</f>
        <v>Z0050504</v>
      </c>
      <c r="C9" s="7" t="s">
        <v>38</v>
      </c>
      <c r="D9" s="8" t="s">
        <v>1121</v>
      </c>
      <c r="E9" s="6">
        <v>1</v>
      </c>
      <c r="F9" s="47"/>
      <c r="G9" s="38"/>
    </row>
    <row r="10" s="19" customFormat="1" ht="24" customHeight="1" spans="1:7">
      <c r="A10" s="6" t="str">
        <f>"660"</f>
        <v>660</v>
      </c>
      <c r="B10" s="7" t="str">
        <f>"66322"</f>
        <v>66322</v>
      </c>
      <c r="C10" s="7" t="s">
        <v>693</v>
      </c>
      <c r="D10" s="8" t="s">
        <v>1195</v>
      </c>
      <c r="E10" s="6">
        <v>1</v>
      </c>
      <c r="F10" s="47"/>
      <c r="G10" s="38"/>
    </row>
    <row r="11" s="33" customFormat="1" ht="24" customHeight="1" spans="1:7">
      <c r="A11" s="6" t="str">
        <f>"662"</f>
        <v>662</v>
      </c>
      <c r="B11" s="7" t="str">
        <f>"6822326"</f>
        <v>6822326</v>
      </c>
      <c r="C11" s="7" t="s">
        <v>693</v>
      </c>
      <c r="D11" s="8" t="s">
        <v>940</v>
      </c>
      <c r="E11" s="6">
        <v>1</v>
      </c>
      <c r="F11" s="47"/>
      <c r="G11" s="38"/>
    </row>
    <row r="12" s="19" customFormat="1" ht="24" customHeight="1" spans="1:7">
      <c r="A12" s="6" t="str">
        <f>"661"</f>
        <v>661</v>
      </c>
      <c r="B12" s="7" t="str">
        <f>"6831326"</f>
        <v>6831326</v>
      </c>
      <c r="C12" s="7" t="s">
        <v>693</v>
      </c>
      <c r="D12" s="8" t="s">
        <v>1196</v>
      </c>
      <c r="E12" s="6">
        <v>2</v>
      </c>
      <c r="F12" s="47"/>
      <c r="G12" s="38"/>
    </row>
    <row r="13" s="33" customFormat="1" ht="24" customHeight="1" spans="1:7">
      <c r="A13" s="6" t="str">
        <f>"659"</f>
        <v>659</v>
      </c>
      <c r="B13" s="7">
        <v>6823230</v>
      </c>
      <c r="C13" s="7" t="s">
        <v>592</v>
      </c>
      <c r="D13" s="8" t="s">
        <v>1122</v>
      </c>
      <c r="E13" s="6">
        <v>2</v>
      </c>
      <c r="F13" s="47"/>
      <c r="G13" s="38"/>
    </row>
    <row r="14" s="33" customFormat="1" ht="24" customHeight="1" spans="1:7">
      <c r="A14" s="6" t="str">
        <f>"657"</f>
        <v>657</v>
      </c>
      <c r="B14" s="7">
        <v>6822338</v>
      </c>
      <c r="C14" s="7" t="s">
        <v>699</v>
      </c>
      <c r="D14" s="8" t="s">
        <v>1123</v>
      </c>
      <c r="E14" s="6">
        <v>2</v>
      </c>
      <c r="F14" s="47"/>
      <c r="G14" s="38"/>
    </row>
    <row r="15" s="33" customFormat="1" ht="24" customHeight="1" spans="1:7">
      <c r="A15" s="6" t="str">
        <f>"655"</f>
        <v>655</v>
      </c>
      <c r="B15" s="7">
        <v>6822260</v>
      </c>
      <c r="C15" s="7" t="s">
        <v>702</v>
      </c>
      <c r="D15" s="8" t="s">
        <v>1124</v>
      </c>
      <c r="E15" s="6">
        <v>2</v>
      </c>
      <c r="F15" s="47"/>
      <c r="G15" s="38"/>
    </row>
    <row r="16" s="19" customFormat="1" ht="24" customHeight="1" spans="1:7">
      <c r="A16" s="6" t="str">
        <f>"671"</f>
        <v>671</v>
      </c>
      <c r="B16" s="7" t="str">
        <f>"580225"</f>
        <v>580225</v>
      </c>
      <c r="C16" s="7" t="s">
        <v>946</v>
      </c>
      <c r="D16" s="8" t="s">
        <v>1126</v>
      </c>
      <c r="E16" s="6">
        <v>2</v>
      </c>
      <c r="F16" s="47"/>
      <c r="G16" s="38"/>
    </row>
    <row r="17" s="19" customFormat="1" ht="24" customHeight="1" spans="1:7">
      <c r="A17" s="6" t="str">
        <f>"669"</f>
        <v>669</v>
      </c>
      <c r="B17" s="7" t="str">
        <f>"568400"</f>
        <v>568400</v>
      </c>
      <c r="C17" s="7" t="s">
        <v>943</v>
      </c>
      <c r="D17" s="8" t="s">
        <v>1125</v>
      </c>
      <c r="E17" s="6">
        <v>1</v>
      </c>
      <c r="F17" s="47"/>
      <c r="G17" s="38"/>
    </row>
    <row r="18" s="19" customFormat="1" ht="24" customHeight="1" spans="1:7">
      <c r="A18" s="6" t="str">
        <f>"510"</f>
        <v>510</v>
      </c>
      <c r="B18" s="7" t="str">
        <f>"427036320"</f>
        <v>427036320</v>
      </c>
      <c r="C18" s="7" t="s">
        <v>42</v>
      </c>
      <c r="D18" s="8" t="s">
        <v>1127</v>
      </c>
      <c r="E18" s="6">
        <v>1</v>
      </c>
      <c r="F18" s="47"/>
      <c r="G18" s="38"/>
    </row>
    <row r="19" s="19" customFormat="1" ht="24" customHeight="1" spans="1:7">
      <c r="A19" s="6" t="str">
        <f>"511"</f>
        <v>511</v>
      </c>
      <c r="B19" s="7" t="str">
        <f>"427036238"</f>
        <v>427036238</v>
      </c>
      <c r="C19" s="7" t="s">
        <v>42</v>
      </c>
      <c r="D19" s="8" t="s">
        <v>1128</v>
      </c>
      <c r="E19" s="6">
        <v>1</v>
      </c>
      <c r="F19" s="47"/>
      <c r="G19" s="38"/>
    </row>
    <row r="20" s="19" customFormat="1" ht="24" customHeight="1" spans="1:7">
      <c r="A20" s="6" t="str">
        <f>"512"</f>
        <v>512</v>
      </c>
      <c r="B20" s="7" t="str">
        <f>"422816165"</f>
        <v>422816165</v>
      </c>
      <c r="C20" s="7" t="s">
        <v>42</v>
      </c>
      <c r="D20" s="8" t="s">
        <v>1129</v>
      </c>
      <c r="E20" s="6">
        <v>1</v>
      </c>
      <c r="F20" s="47"/>
      <c r="G20" s="38"/>
    </row>
    <row r="21" s="19" customFormat="1" ht="24" customHeight="1" spans="1:7">
      <c r="A21" s="6" t="str">
        <f>"513"</f>
        <v>513</v>
      </c>
      <c r="B21" s="7" t="str">
        <f>"425028140"</f>
        <v>425028140</v>
      </c>
      <c r="C21" s="7" t="s">
        <v>42</v>
      </c>
      <c r="D21" s="8" t="s">
        <v>1130</v>
      </c>
      <c r="E21" s="6">
        <v>1</v>
      </c>
      <c r="F21" s="47"/>
      <c r="G21" s="38"/>
    </row>
    <row r="22" s="19" customFormat="1" ht="24" customHeight="1" spans="1:7">
      <c r="A22" s="6" t="str">
        <f>"514"</f>
        <v>514</v>
      </c>
      <c r="B22" s="7" t="str">
        <f>"424022114"</f>
        <v>424022114</v>
      </c>
      <c r="C22" s="7" t="s">
        <v>42</v>
      </c>
      <c r="D22" s="8" t="s">
        <v>1131</v>
      </c>
      <c r="E22" s="6">
        <v>1</v>
      </c>
      <c r="F22" s="47"/>
      <c r="G22" s="38"/>
    </row>
    <row r="23" s="19" customFormat="1" ht="24" customHeight="1" spans="1:7">
      <c r="A23" s="6" t="str">
        <f>"570"</f>
        <v>570</v>
      </c>
      <c r="B23" s="7" t="str">
        <f>"LSB320300079"</f>
        <v>LSB320300079</v>
      </c>
      <c r="C23" s="7" t="s">
        <v>120</v>
      </c>
      <c r="D23" s="8" t="s">
        <v>1132</v>
      </c>
      <c r="E23" s="6">
        <v>1</v>
      </c>
      <c r="F23" s="47"/>
      <c r="G23" s="38"/>
    </row>
    <row r="24" s="19" customFormat="1" ht="24" customHeight="1" spans="1:7">
      <c r="A24" s="6" t="str">
        <f>"572"</f>
        <v>572</v>
      </c>
      <c r="B24" s="7" t="str">
        <f>"HSB120100060"</f>
        <v>HSB120100060</v>
      </c>
      <c r="C24" s="7" t="s">
        <v>1197</v>
      </c>
      <c r="D24" s="8" t="s">
        <v>1152</v>
      </c>
      <c r="E24" s="6">
        <v>2</v>
      </c>
      <c r="F24" s="47"/>
      <c r="G24" s="38"/>
    </row>
    <row r="25" s="19" customFormat="1" ht="24" customHeight="1" spans="1:7">
      <c r="A25" s="6" t="str">
        <f>"520"</f>
        <v>520</v>
      </c>
      <c r="B25" s="7" t="str">
        <f>"Z0009234"</f>
        <v>Z0009234</v>
      </c>
      <c r="C25" s="7" t="s">
        <v>208</v>
      </c>
      <c r="D25" s="8" t="s">
        <v>1133</v>
      </c>
      <c r="E25" s="6">
        <v>1</v>
      </c>
      <c r="F25" s="47"/>
      <c r="G25" s="38"/>
    </row>
    <row r="26" s="19" customFormat="1" ht="24" customHeight="1" spans="1:7">
      <c r="A26" s="6" t="str">
        <f>"521"</f>
        <v>521</v>
      </c>
      <c r="B26" s="7" t="str">
        <f>"Z0049477"</f>
        <v>Z0049477</v>
      </c>
      <c r="C26" s="7" t="s">
        <v>208</v>
      </c>
      <c r="D26" s="8" t="s">
        <v>1134</v>
      </c>
      <c r="E26" s="6">
        <v>1</v>
      </c>
      <c r="F26" s="47"/>
      <c r="G26" s="38"/>
    </row>
    <row r="27" s="19" customFormat="1" ht="24" customHeight="1" spans="1:7">
      <c r="A27" s="6" t="str">
        <f>"522"</f>
        <v>522</v>
      </c>
      <c r="B27" s="7" t="str">
        <f>"Z0049512"</f>
        <v>Z0049512</v>
      </c>
      <c r="C27" s="7" t="s">
        <v>208</v>
      </c>
      <c r="D27" s="8" t="s">
        <v>1135</v>
      </c>
      <c r="E27" s="6">
        <v>1</v>
      </c>
      <c r="F27" s="47"/>
      <c r="G27" s="38"/>
    </row>
    <row r="28" s="19" customFormat="1" ht="24" customHeight="1" spans="1:7">
      <c r="A28" s="6" t="str">
        <f>"524"</f>
        <v>524</v>
      </c>
      <c r="B28" s="7" t="str">
        <f>"475702928"</f>
        <v>475702928</v>
      </c>
      <c r="C28" s="7" t="s">
        <v>208</v>
      </c>
      <c r="D28" s="8" t="s">
        <v>1136</v>
      </c>
      <c r="E28" s="6">
        <v>1</v>
      </c>
      <c r="F28" s="47"/>
      <c r="G28" s="38"/>
    </row>
    <row r="29" s="19" customFormat="1" ht="24" customHeight="1" spans="1:7">
      <c r="A29" s="6" t="str">
        <f>"525"</f>
        <v>525</v>
      </c>
      <c r="B29" s="7" t="str">
        <f>"474755411"</f>
        <v>474755411</v>
      </c>
      <c r="C29" s="7" t="s">
        <v>208</v>
      </c>
      <c r="D29" s="8" t="s">
        <v>1137</v>
      </c>
      <c r="E29" s="6">
        <v>1</v>
      </c>
      <c r="F29" s="47"/>
      <c r="G29" s="38"/>
    </row>
    <row r="30" s="19" customFormat="1" ht="24" customHeight="1" spans="1:7">
      <c r="A30" s="6" t="str">
        <f>"530"</f>
        <v>530</v>
      </c>
      <c r="B30" s="7" t="str">
        <f>"Z0014764"</f>
        <v>Z0014764</v>
      </c>
      <c r="C30" s="7" t="s">
        <v>208</v>
      </c>
      <c r="D30" s="8" t="s">
        <v>1138</v>
      </c>
      <c r="E30" s="6">
        <v>1</v>
      </c>
      <c r="F30" s="47"/>
      <c r="G30" s="38"/>
    </row>
    <row r="31" s="19" customFormat="1" ht="24" customHeight="1" spans="1:7">
      <c r="A31" s="6" t="str">
        <f>"531"</f>
        <v>531</v>
      </c>
      <c r="B31" s="7" t="str">
        <f>"Z0057713"</f>
        <v>Z0057713</v>
      </c>
      <c r="C31" s="7" t="s">
        <v>208</v>
      </c>
      <c r="D31" s="8" t="s">
        <v>1139</v>
      </c>
      <c r="E31" s="6">
        <v>1</v>
      </c>
      <c r="F31" s="47"/>
      <c r="G31" s="38"/>
    </row>
    <row r="32" s="19" customFormat="1" ht="24" customHeight="1" spans="1:7">
      <c r="A32" s="6" t="s">
        <v>1140</v>
      </c>
      <c r="B32" s="7" t="s">
        <v>1141</v>
      </c>
      <c r="C32" s="7" t="s">
        <v>208</v>
      </c>
      <c r="D32" s="8" t="s">
        <v>1142</v>
      </c>
      <c r="E32" s="6">
        <v>1</v>
      </c>
      <c r="F32" s="47"/>
      <c r="G32" s="38"/>
    </row>
    <row r="33" s="19" customFormat="1" ht="24" customHeight="1" spans="1:7">
      <c r="A33" s="6" t="s">
        <v>1143</v>
      </c>
      <c r="B33" s="7" t="s">
        <v>1144</v>
      </c>
      <c r="C33" s="7" t="s">
        <v>208</v>
      </c>
      <c r="D33" s="8" t="s">
        <v>1145</v>
      </c>
      <c r="E33" s="6">
        <v>1</v>
      </c>
      <c r="F33" s="47"/>
      <c r="G33" s="38"/>
    </row>
    <row r="34" s="19" customFormat="1" ht="24" customHeight="1" spans="1:7">
      <c r="A34" s="6" t="s">
        <v>655</v>
      </c>
      <c r="B34" s="7" t="s">
        <v>1146</v>
      </c>
      <c r="C34" s="7" t="s">
        <v>208</v>
      </c>
      <c r="D34" s="8" t="s">
        <v>1147</v>
      </c>
      <c r="E34" s="6">
        <v>1</v>
      </c>
      <c r="F34" s="47"/>
      <c r="G34" s="38"/>
    </row>
    <row r="35" s="19" customFormat="1" ht="24" customHeight="1" spans="1:7">
      <c r="A35" s="6" t="s">
        <v>1148</v>
      </c>
      <c r="B35" s="7" t="s">
        <v>1149</v>
      </c>
      <c r="C35" s="7" t="s">
        <v>208</v>
      </c>
      <c r="D35" s="8" t="s">
        <v>986</v>
      </c>
      <c r="E35" s="6">
        <v>1</v>
      </c>
      <c r="F35" s="47"/>
      <c r="G35" s="38"/>
    </row>
    <row r="36" s="19" customFormat="1" ht="24" customHeight="1" spans="1:7">
      <c r="A36" s="6" t="s">
        <v>1198</v>
      </c>
      <c r="B36" s="7" t="s">
        <v>1150</v>
      </c>
      <c r="C36" s="7" t="s">
        <v>208</v>
      </c>
      <c r="D36" s="8" t="s">
        <v>1151</v>
      </c>
      <c r="E36" s="6">
        <v>1</v>
      </c>
      <c r="F36" s="47"/>
      <c r="G36" s="38"/>
    </row>
    <row r="37" s="19" customFormat="1" ht="24" customHeight="1" spans="1:7">
      <c r="A37" s="6" t="str">
        <f>"3003"</f>
        <v>3003</v>
      </c>
      <c r="B37" s="7" t="str">
        <f>"Z0052277"</f>
        <v>Z0052277</v>
      </c>
      <c r="C37" s="7" t="s">
        <v>957</v>
      </c>
      <c r="D37" s="8" t="s">
        <v>1153</v>
      </c>
      <c r="E37" s="6">
        <v>1</v>
      </c>
      <c r="F37" s="47"/>
      <c r="G37" s="38"/>
    </row>
    <row r="38" s="19" customFormat="1" ht="24" customHeight="1" spans="1:7">
      <c r="A38" s="6" t="str">
        <f>"3103"</f>
        <v>3103</v>
      </c>
      <c r="B38" s="7" t="str">
        <f>"Z0052446"</f>
        <v>Z0052446</v>
      </c>
      <c r="C38" s="7" t="s">
        <v>958</v>
      </c>
      <c r="D38" s="8" t="s">
        <v>1154</v>
      </c>
      <c r="E38" s="6">
        <v>1</v>
      </c>
      <c r="F38" s="47"/>
      <c r="G38" s="38"/>
    </row>
    <row r="39" s="19" customFormat="1" ht="24" customHeight="1" spans="1:7">
      <c r="A39" s="6">
        <v>1</v>
      </c>
      <c r="B39" s="7" t="s">
        <v>1155</v>
      </c>
      <c r="C39" s="7" t="s">
        <v>988</v>
      </c>
      <c r="D39" s="8" t="s">
        <v>1199</v>
      </c>
      <c r="E39" s="6">
        <v>1</v>
      </c>
      <c r="F39" s="47"/>
      <c r="G39" s="38"/>
    </row>
    <row r="40" s="19" customFormat="1" ht="24" customHeight="1" spans="1:7">
      <c r="A40" s="6" t="str">
        <f>"682"</f>
        <v>682</v>
      </c>
      <c r="B40" s="7" t="str">
        <f>"Z0056989"</f>
        <v>Z0056989</v>
      </c>
      <c r="C40" s="7" t="s">
        <v>136</v>
      </c>
      <c r="D40" s="8" t="s">
        <v>1157</v>
      </c>
      <c r="E40" s="6">
        <v>1</v>
      </c>
      <c r="F40" s="47"/>
      <c r="G40" s="38"/>
    </row>
    <row r="41" s="19" customFormat="1" ht="24" customHeight="1" spans="1:7">
      <c r="A41" s="6" t="str">
        <f>"2812"</f>
        <v>2812</v>
      </c>
      <c r="B41" s="7" t="s">
        <v>1158</v>
      </c>
      <c r="C41" s="7" t="s">
        <v>1159</v>
      </c>
      <c r="D41" s="8" t="s">
        <v>1160</v>
      </c>
      <c r="E41" s="6">
        <v>1</v>
      </c>
      <c r="F41" s="47"/>
      <c r="G41" s="38"/>
    </row>
    <row r="42" s="19" customFormat="1" ht="24" customHeight="1" spans="1:7">
      <c r="A42" s="6" t="str">
        <f>"061"</f>
        <v>061</v>
      </c>
      <c r="B42" s="7" t="str">
        <f>"Z0051743"</f>
        <v>Z0051743</v>
      </c>
      <c r="C42" s="7" t="s">
        <v>738</v>
      </c>
      <c r="D42" s="8" t="s">
        <v>1161</v>
      </c>
      <c r="E42" s="6">
        <v>1</v>
      </c>
      <c r="F42" s="47"/>
      <c r="G42" s="38"/>
    </row>
    <row r="43" s="19" customFormat="1" ht="24" customHeight="1" spans="1:7">
      <c r="A43" s="6" t="str">
        <f>"031"</f>
        <v>031</v>
      </c>
      <c r="B43" s="7" t="str">
        <f>"Z005161103"</f>
        <v>Z005161103</v>
      </c>
      <c r="C43" s="7" t="s">
        <v>9</v>
      </c>
      <c r="D43" s="8" t="s">
        <v>1162</v>
      </c>
      <c r="E43" s="6" t="str">
        <f t="shared" ref="E43:E47" si="0">"1"</f>
        <v>1</v>
      </c>
      <c r="F43" s="47"/>
      <c r="G43" s="38"/>
    </row>
    <row r="44" s="19" customFormat="1" ht="24" customHeight="1" spans="1:7">
      <c r="A44" s="6" t="str">
        <f>"032"</f>
        <v>032</v>
      </c>
      <c r="B44" s="7" t="str">
        <f>"Z0050424"</f>
        <v>Z0050424</v>
      </c>
      <c r="C44" s="7" t="s">
        <v>9</v>
      </c>
      <c r="D44" s="8" t="s">
        <v>1163</v>
      </c>
      <c r="E44" s="6" t="str">
        <f t="shared" si="0"/>
        <v>1</v>
      </c>
      <c r="F44" s="47"/>
      <c r="G44" s="38"/>
    </row>
    <row r="45" s="19" customFormat="1" ht="24" customHeight="1" spans="1:7">
      <c r="A45" s="6" t="str">
        <f>"033"</f>
        <v>033</v>
      </c>
      <c r="B45" s="7" t="str">
        <f>"Z0050072"</f>
        <v>Z0050072</v>
      </c>
      <c r="C45" s="7" t="s">
        <v>9</v>
      </c>
      <c r="D45" s="8" t="s">
        <v>1164</v>
      </c>
      <c r="E45" s="6" t="str">
        <f>"2"</f>
        <v>2</v>
      </c>
      <c r="F45" s="47"/>
      <c r="G45" s="38"/>
    </row>
    <row r="46" s="19" customFormat="1" ht="24" customHeight="1" spans="1:7">
      <c r="A46" s="6" t="str">
        <f>"035"</f>
        <v>035</v>
      </c>
      <c r="B46" s="7" t="str">
        <f>"Z0050437"</f>
        <v>Z0050437</v>
      </c>
      <c r="C46" s="7" t="s">
        <v>9</v>
      </c>
      <c r="D46" s="8" t="s">
        <v>1165</v>
      </c>
      <c r="E46" s="6" t="str">
        <f>"2"</f>
        <v>2</v>
      </c>
      <c r="F46" s="47"/>
      <c r="G46" s="38"/>
    </row>
    <row r="47" s="19" customFormat="1" ht="24" customHeight="1" spans="1:7">
      <c r="A47" s="6" t="str">
        <f>"037"</f>
        <v>037</v>
      </c>
      <c r="B47" s="7" t="str">
        <f>"Z005035503"</f>
        <v>Z005035503</v>
      </c>
      <c r="C47" s="7" t="s">
        <v>9</v>
      </c>
      <c r="D47" s="8" t="s">
        <v>1166</v>
      </c>
      <c r="E47" s="6" t="str">
        <f t="shared" si="0"/>
        <v>1</v>
      </c>
      <c r="F47" s="47"/>
      <c r="G47" s="38"/>
    </row>
    <row r="48" s="19" customFormat="1" ht="24" customHeight="1" spans="1:7">
      <c r="A48" s="6" t="str">
        <f>"038"</f>
        <v>038</v>
      </c>
      <c r="B48" s="7" t="str">
        <f>"Z005035508"</f>
        <v>Z005035508</v>
      </c>
      <c r="C48" s="7" t="s">
        <v>9</v>
      </c>
      <c r="D48" s="8" t="s">
        <v>1167</v>
      </c>
      <c r="E48" s="6">
        <v>1</v>
      </c>
      <c r="F48" s="47"/>
      <c r="G48" s="38"/>
    </row>
    <row r="49" s="19" customFormat="1" ht="24" customHeight="1" spans="1:7">
      <c r="A49" s="6" t="str">
        <f>"063"</f>
        <v>063</v>
      </c>
      <c r="B49" s="7" t="str">
        <f>"Z0056699"</f>
        <v>Z0056699</v>
      </c>
      <c r="C49" s="7" t="s">
        <v>9</v>
      </c>
      <c r="D49" s="8" t="s">
        <v>1168</v>
      </c>
      <c r="E49" s="6">
        <v>1</v>
      </c>
      <c r="F49" s="47"/>
      <c r="G49" s="38"/>
    </row>
    <row r="50" s="19" customFormat="1" ht="24" customHeight="1" spans="1:7">
      <c r="A50" s="6" t="s">
        <v>758</v>
      </c>
      <c r="B50" s="7" t="s">
        <v>759</v>
      </c>
      <c r="C50" s="7" t="s">
        <v>92</v>
      </c>
      <c r="D50" s="8" t="s">
        <v>1169</v>
      </c>
      <c r="E50" s="6">
        <v>4</v>
      </c>
      <c r="F50" s="47"/>
      <c r="G50" s="38"/>
    </row>
    <row r="51" s="19" customFormat="1" ht="24" customHeight="1" spans="1:7">
      <c r="A51" s="6" t="s">
        <v>761</v>
      </c>
      <c r="B51" s="7" t="s">
        <v>762</v>
      </c>
      <c r="C51" s="7" t="s">
        <v>352</v>
      </c>
      <c r="D51" s="8" t="s">
        <v>1170</v>
      </c>
      <c r="E51" s="6">
        <v>1</v>
      </c>
      <c r="F51" s="47"/>
      <c r="G51" s="38"/>
    </row>
    <row r="52" s="19" customFormat="1" ht="24" customHeight="1" spans="1:7">
      <c r="A52" s="6" t="str">
        <f>"804"</f>
        <v>804</v>
      </c>
      <c r="B52" s="7" t="str">
        <f>"DJSTDR112"</f>
        <v>DJSTDR112</v>
      </c>
      <c r="C52" s="7" t="s">
        <v>764</v>
      </c>
      <c r="D52" s="8" t="s">
        <v>1001</v>
      </c>
      <c r="E52" s="6">
        <v>1</v>
      </c>
      <c r="F52" s="47"/>
      <c r="G52" s="38"/>
    </row>
    <row r="53" s="19" customFormat="1" ht="24" customHeight="1" spans="1:7">
      <c r="A53" s="6" t="str">
        <f>"22"</f>
        <v>22</v>
      </c>
      <c r="B53" s="7" t="str">
        <f>"ABCN500BOT"</f>
        <v>ABCN500BOT</v>
      </c>
      <c r="C53" s="7" t="s">
        <v>774</v>
      </c>
      <c r="D53" s="8" t="s">
        <v>1171</v>
      </c>
      <c r="E53" s="6">
        <v>1</v>
      </c>
      <c r="F53" s="47"/>
      <c r="G53" s="38"/>
    </row>
    <row r="54" s="19" customFormat="1" ht="24" customHeight="1" spans="1:7">
      <c r="A54" s="6" t="str">
        <f>"1010"</f>
        <v>1010</v>
      </c>
      <c r="B54" s="7" t="s">
        <v>1172</v>
      </c>
      <c r="C54" s="7" t="s">
        <v>778</v>
      </c>
      <c r="D54" s="8" t="s">
        <v>1173</v>
      </c>
      <c r="E54" s="6">
        <v>1</v>
      </c>
      <c r="F54" s="47"/>
      <c r="G54" s="38"/>
    </row>
    <row r="55" s="19" customFormat="1" ht="24" customHeight="1" spans="1:7">
      <c r="A55" s="6">
        <v>1011</v>
      </c>
      <c r="B55" s="7">
        <v>84973633</v>
      </c>
      <c r="C55" s="7" t="s">
        <v>782</v>
      </c>
      <c r="D55" s="8" t="s">
        <v>1200</v>
      </c>
      <c r="E55" s="6">
        <v>1</v>
      </c>
      <c r="F55" s="47"/>
      <c r="G55" s="38"/>
    </row>
    <row r="56" s="19" customFormat="1" ht="24" customHeight="1" spans="1:7">
      <c r="A56" s="6" t="str">
        <f>"1020"</f>
        <v>1020</v>
      </c>
      <c r="B56" s="7" t="str">
        <f>"Z0057718"</f>
        <v>Z0057718</v>
      </c>
      <c r="C56" s="7" t="s">
        <v>782</v>
      </c>
      <c r="D56" s="8" t="s">
        <v>1201</v>
      </c>
      <c r="E56" s="6">
        <v>1</v>
      </c>
      <c r="F56" s="47"/>
      <c r="G56" s="38"/>
    </row>
    <row r="57" s="19" customFormat="1" ht="24" customHeight="1" spans="1:7">
      <c r="A57" s="6" t="str">
        <f>"1021"</f>
        <v>1021</v>
      </c>
      <c r="B57" s="7" t="str">
        <f>"Z0057720"</f>
        <v>Z0057720</v>
      </c>
      <c r="C57" s="7" t="s">
        <v>782</v>
      </c>
      <c r="D57" s="8" t="s">
        <v>1202</v>
      </c>
      <c r="E57" s="6">
        <v>1</v>
      </c>
      <c r="F57" s="47"/>
      <c r="G57" s="38"/>
    </row>
    <row r="58" s="19" customFormat="1" ht="24" customHeight="1" spans="1:7">
      <c r="A58" s="6" t="str">
        <f>"1021A"</f>
        <v>1021A</v>
      </c>
      <c r="B58" s="7" t="str">
        <f>"Z0107061"</f>
        <v>Z0107061</v>
      </c>
      <c r="C58" s="7" t="s">
        <v>782</v>
      </c>
      <c r="D58" s="8" t="s">
        <v>1203</v>
      </c>
      <c r="E58" s="6">
        <v>1</v>
      </c>
      <c r="F58" s="47"/>
      <c r="G58" s="38"/>
    </row>
    <row r="59" s="19" customFormat="1" ht="24" customHeight="1" spans="1:7">
      <c r="A59" s="6" t="str">
        <f>"1022"</f>
        <v>1022</v>
      </c>
      <c r="B59" s="7" t="str">
        <f>"Z0057724"</f>
        <v>Z0057724</v>
      </c>
      <c r="C59" s="7" t="s">
        <v>782</v>
      </c>
      <c r="D59" s="8" t="s">
        <v>1204</v>
      </c>
      <c r="E59" s="6">
        <v>1</v>
      </c>
      <c r="F59" s="47"/>
      <c r="G59" s="38"/>
    </row>
    <row r="60" s="19" customFormat="1" ht="24" customHeight="1" spans="1:7">
      <c r="A60" s="6" t="str">
        <f>"1022A"</f>
        <v>1022A</v>
      </c>
      <c r="B60" s="7" t="str">
        <f>"Z0107068"</f>
        <v>Z0107068</v>
      </c>
      <c r="C60" s="7" t="s">
        <v>782</v>
      </c>
      <c r="D60" s="8" t="s">
        <v>1205</v>
      </c>
      <c r="E60" s="6">
        <v>1</v>
      </c>
      <c r="F60" s="47"/>
      <c r="G60" s="38"/>
    </row>
    <row r="61" s="19" customFormat="1" ht="24" customHeight="1" spans="1:7">
      <c r="A61" s="6">
        <v>23</v>
      </c>
      <c r="B61" s="7" t="str">
        <f>"AHMFXM17063SX"</f>
        <v>AHMFXM17063SX</v>
      </c>
      <c r="C61" s="7" t="s">
        <v>964</v>
      </c>
      <c r="D61" s="8" t="s">
        <v>1180</v>
      </c>
      <c r="E61" s="6">
        <v>1</v>
      </c>
      <c r="F61" s="47"/>
      <c r="G61" s="38"/>
    </row>
    <row r="62" s="19" customFormat="1" ht="24" customHeight="1" spans="1:7">
      <c r="A62" s="6">
        <v>18</v>
      </c>
      <c r="B62" s="7" t="s">
        <v>1181</v>
      </c>
      <c r="C62" s="7" t="s">
        <v>1065</v>
      </c>
      <c r="D62" s="8" t="s">
        <v>1182</v>
      </c>
      <c r="E62" s="6">
        <v>1</v>
      </c>
      <c r="F62" s="47"/>
      <c r="G62" s="38"/>
    </row>
    <row r="63" s="19" customFormat="1" ht="24" customHeight="1" spans="1:7">
      <c r="A63" s="6">
        <v>20</v>
      </c>
      <c r="B63" s="7" t="s">
        <v>1183</v>
      </c>
      <c r="C63" s="7" t="s">
        <v>1067</v>
      </c>
      <c r="D63" s="8" t="s">
        <v>1183</v>
      </c>
      <c r="E63" s="6">
        <v>1</v>
      </c>
      <c r="F63" s="47"/>
      <c r="G63" s="38"/>
    </row>
    <row r="64" s="19" customFormat="1" ht="24" customHeight="1" spans="1:7">
      <c r="A64" s="6">
        <v>21</v>
      </c>
      <c r="B64" s="7" t="s">
        <v>1184</v>
      </c>
      <c r="C64" s="7" t="s">
        <v>1185</v>
      </c>
      <c r="D64" s="8" t="s">
        <v>1184</v>
      </c>
      <c r="E64" s="6">
        <v>1</v>
      </c>
      <c r="F64" s="47"/>
      <c r="G64" s="38"/>
    </row>
    <row r="65" s="19" customFormat="1" ht="24" customHeight="1" spans="1:7">
      <c r="A65" s="6">
        <v>22</v>
      </c>
      <c r="B65" s="7" t="s">
        <v>1186</v>
      </c>
      <c r="C65" s="7" t="s">
        <v>1187</v>
      </c>
      <c r="D65" s="8" t="s">
        <v>1186</v>
      </c>
      <c r="E65" s="6">
        <v>1</v>
      </c>
      <c r="F65" s="47"/>
      <c r="G65" s="38"/>
    </row>
    <row r="66" s="20" customFormat="1" ht="24" customHeight="1" spans="1:7">
      <c r="A66" s="12" t="s">
        <v>107</v>
      </c>
      <c r="B66" s="13"/>
      <c r="C66" s="13"/>
      <c r="D66" s="13"/>
      <c r="E66" s="13"/>
      <c r="F66" s="14"/>
      <c r="G66" s="28"/>
    </row>
    <row r="67" s="20" customFormat="1" ht="24" customHeight="1" spans="1:7">
      <c r="A67" s="12" t="s">
        <v>108</v>
      </c>
      <c r="B67" s="13"/>
      <c r="C67" s="13"/>
      <c r="D67" s="13"/>
      <c r="E67" s="13"/>
      <c r="F67" s="14"/>
      <c r="G67" s="28"/>
    </row>
    <row r="68" s="20" customFormat="1" ht="24" customHeight="1" spans="1:7">
      <c r="A68" s="29" t="s">
        <v>109</v>
      </c>
      <c r="B68" s="30"/>
      <c r="C68" s="30"/>
      <c r="D68" s="30"/>
      <c r="E68" s="30"/>
      <c r="F68" s="31"/>
      <c r="G68" s="32"/>
    </row>
    <row r="69" s="20" customFormat="1" ht="24" customHeight="1" spans="1:7">
      <c r="A69" s="22"/>
      <c r="B69"/>
      <c r="C69" s="23"/>
      <c r="D69" s="24"/>
      <c r="E69" s="22"/>
      <c r="F69"/>
      <c r="G69"/>
    </row>
    <row r="70" s="21" customFormat="1" ht="38" customHeight="1" spans="1:7">
      <c r="A70" s="22"/>
      <c r="B70"/>
      <c r="C70" s="23"/>
      <c r="D70" s="24"/>
      <c r="E70" s="22"/>
      <c r="F70"/>
      <c r="G70"/>
    </row>
    <row r="71" s="21" customFormat="1" ht="29" customHeight="1" spans="1:7">
      <c r="A71" s="22"/>
      <c r="B71"/>
      <c r="C71" s="23"/>
      <c r="D71" s="24"/>
      <c r="E71" s="22"/>
      <c r="F71"/>
      <c r="G71"/>
    </row>
    <row r="72" spans="1:7">
      <c r="A72" s="22"/>
      <c r="B72"/>
      <c r="C72" s="23"/>
      <c r="D72" s="24"/>
      <c r="E72" s="22"/>
      <c r="F72"/>
      <c r="G72"/>
    </row>
    <row r="73" spans="1:7">
      <c r="A73" s="22"/>
      <c r="B73"/>
      <c r="C73" s="23"/>
      <c r="D73" s="24"/>
      <c r="E73" s="22"/>
      <c r="F73"/>
      <c r="G73"/>
    </row>
    <row r="74" spans="1:7">
      <c r="A74" s="22"/>
      <c r="B74"/>
      <c r="C74" s="23"/>
      <c r="D74" s="24"/>
      <c r="E74" s="22"/>
      <c r="F74"/>
      <c r="G74"/>
    </row>
  </sheetData>
  <mergeCells count="5">
    <mergeCell ref="A1:G1"/>
    <mergeCell ref="A66:F66"/>
    <mergeCell ref="A67:F67"/>
    <mergeCell ref="A68:F68"/>
    <mergeCell ref="E3:E4"/>
  </mergeCells>
  <pageMargins left="0.511805555555556" right="0.511805555555556" top="0.511805555555556" bottom="0.511805555555556" header="0.5" footer="0.5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G57"/>
  <sheetViews>
    <sheetView topLeftCell="A40" workbookViewId="0">
      <selection activeCell="A50" sqref="A50:F50"/>
    </sheetView>
  </sheetViews>
  <sheetFormatPr defaultColWidth="9" defaultRowHeight="14.25" outlineLevelCol="6"/>
  <cols>
    <col min="1" max="1" width="6.41666666666667" style="43" customWidth="1"/>
    <col min="2" max="2" width="8.91666666666667" style="44" customWidth="1"/>
    <col min="3" max="3" width="11.5" style="45" customWidth="1"/>
    <col min="4" max="4" width="27.1666666666667" style="46" customWidth="1"/>
    <col min="5" max="5" width="9.66666666666667" style="43" customWidth="1"/>
    <col min="6" max="6" width="17.625" style="44" customWidth="1"/>
    <col min="7" max="7" width="19.875" style="44" customWidth="1"/>
  </cols>
  <sheetData>
    <row r="1" ht="55" customHeight="1" spans="1:7">
      <c r="A1" s="1" t="s">
        <v>1206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4" customHeight="1" spans="1:7">
      <c r="A3" s="6" t="str">
        <f>"331"</f>
        <v>331</v>
      </c>
      <c r="B3" s="7" t="str">
        <f>"Z0050569"</f>
        <v>Z0050569</v>
      </c>
      <c r="C3" s="7" t="s">
        <v>128</v>
      </c>
      <c r="D3" s="8" t="s">
        <v>1207</v>
      </c>
      <c r="E3" s="6">
        <v>1</v>
      </c>
      <c r="F3" s="38"/>
      <c r="G3" s="38"/>
    </row>
    <row r="4" s="19" customFormat="1" ht="24" customHeight="1" spans="1:7">
      <c r="A4" s="6" t="str">
        <f>"231"</f>
        <v>231</v>
      </c>
      <c r="B4" s="7" t="str">
        <f>"Z0050030"</f>
        <v>Z0050030</v>
      </c>
      <c r="C4" s="7" t="s">
        <v>679</v>
      </c>
      <c r="D4" s="8" t="s">
        <v>1208</v>
      </c>
      <c r="E4" s="6">
        <v>1</v>
      </c>
      <c r="F4" s="38"/>
      <c r="G4" s="38"/>
    </row>
    <row r="5" s="19" customFormat="1" ht="24" customHeight="1" spans="1:7">
      <c r="A5" s="6" t="str">
        <f>"311"</f>
        <v>311</v>
      </c>
      <c r="B5" s="7" t="str">
        <f>"Z005080722"</f>
        <v>Z005080722</v>
      </c>
      <c r="C5" s="7" t="s">
        <v>799</v>
      </c>
      <c r="D5" s="8" t="s">
        <v>1209</v>
      </c>
      <c r="E5" s="6">
        <v>1</v>
      </c>
      <c r="F5" s="38"/>
      <c r="G5" s="38"/>
    </row>
    <row r="6" s="19" customFormat="1" ht="24" customHeight="1" spans="1:7">
      <c r="A6" s="6" t="str">
        <f>"131"</f>
        <v>131</v>
      </c>
      <c r="B6" s="7" t="str">
        <f>"Z0050513"</f>
        <v>Z0050513</v>
      </c>
      <c r="C6" s="7" t="s">
        <v>682</v>
      </c>
      <c r="D6" s="8" t="s">
        <v>1210</v>
      </c>
      <c r="E6" s="6">
        <v>1</v>
      </c>
      <c r="F6" s="38"/>
      <c r="G6" s="38"/>
    </row>
    <row r="7" s="19" customFormat="1" ht="24" customHeight="1" spans="1:7">
      <c r="A7" s="6" t="str">
        <f>"211"</f>
        <v>211</v>
      </c>
      <c r="B7" s="7" t="str">
        <f>"Z005063722"</f>
        <v>Z005063722</v>
      </c>
      <c r="C7" s="7" t="s">
        <v>685</v>
      </c>
      <c r="D7" s="8" t="s">
        <v>1211</v>
      </c>
      <c r="E7" s="6">
        <v>1</v>
      </c>
      <c r="F7" s="38"/>
      <c r="G7" s="38"/>
    </row>
    <row r="8" s="19" customFormat="1" ht="24" customHeight="1" spans="1:7">
      <c r="A8" s="6" t="str">
        <f>"111"</f>
        <v>111</v>
      </c>
      <c r="B8" s="7" t="str">
        <f>"Z0050519"</f>
        <v>Z0050519</v>
      </c>
      <c r="C8" s="7" t="s">
        <v>667</v>
      </c>
      <c r="D8" s="8" t="s">
        <v>1212</v>
      </c>
      <c r="E8" s="6">
        <v>1</v>
      </c>
      <c r="F8" s="38"/>
      <c r="G8" s="38"/>
    </row>
    <row r="9" s="19" customFormat="1" ht="24" customHeight="1" spans="1:7">
      <c r="A9" s="6" t="str">
        <f>"101"</f>
        <v>101</v>
      </c>
      <c r="B9" s="7" t="str">
        <f>"Z0051295"</f>
        <v>Z0051295</v>
      </c>
      <c r="C9" s="7" t="s">
        <v>38</v>
      </c>
      <c r="D9" s="8" t="s">
        <v>1213</v>
      </c>
      <c r="E9" s="6">
        <v>1</v>
      </c>
      <c r="F9" s="38"/>
      <c r="G9" s="38"/>
    </row>
    <row r="10" s="48" customFormat="1" ht="24" customHeight="1" spans="1:7">
      <c r="A10" s="6" t="str">
        <f>"661"</f>
        <v>661</v>
      </c>
      <c r="B10" s="7" t="str">
        <f>"6822322"</f>
        <v>6822322</v>
      </c>
      <c r="C10" s="7" t="s">
        <v>693</v>
      </c>
      <c r="D10" s="8" t="s">
        <v>1214</v>
      </c>
      <c r="E10" s="6">
        <v>2</v>
      </c>
      <c r="F10" s="38"/>
      <c r="G10" s="38"/>
    </row>
    <row r="11" s="19" customFormat="1" ht="24" customHeight="1" spans="1:7">
      <c r="A11" s="6" t="str">
        <f>"659"</f>
        <v>659</v>
      </c>
      <c r="B11" s="7" t="str">
        <f>"6823234"</f>
        <v>6823234</v>
      </c>
      <c r="C11" s="7" t="s">
        <v>592</v>
      </c>
      <c r="D11" s="8" t="s">
        <v>1215</v>
      </c>
      <c r="E11" s="6">
        <v>2</v>
      </c>
      <c r="F11" s="38"/>
      <c r="G11" s="38"/>
    </row>
    <row r="12" s="19" customFormat="1" ht="24" customHeight="1" spans="1:7">
      <c r="A12" s="6" t="str">
        <f>"657"</f>
        <v>657</v>
      </c>
      <c r="B12" s="7" t="str">
        <f>"6822344"</f>
        <v>6822344</v>
      </c>
      <c r="C12" s="7" t="s">
        <v>699</v>
      </c>
      <c r="D12" s="8" t="s">
        <v>1216</v>
      </c>
      <c r="E12" s="6">
        <v>2</v>
      </c>
      <c r="F12" s="38"/>
      <c r="G12" s="38"/>
    </row>
    <row r="13" s="19" customFormat="1" ht="24" customHeight="1" spans="1:7">
      <c r="A13" s="6" t="str">
        <f>"655"</f>
        <v>655</v>
      </c>
      <c r="B13" s="7" t="str">
        <f>"6823072"</f>
        <v>6823072</v>
      </c>
      <c r="C13" s="7" t="s">
        <v>702</v>
      </c>
      <c r="D13" s="8" t="s">
        <v>1217</v>
      </c>
      <c r="E13" s="6">
        <v>2</v>
      </c>
      <c r="F13" s="38"/>
      <c r="G13" s="38"/>
    </row>
    <row r="14" s="19" customFormat="1" ht="24" customHeight="1" spans="1:7">
      <c r="A14" s="6" t="str">
        <f>"669"</f>
        <v>669</v>
      </c>
      <c r="B14" s="7" t="str">
        <f>"568400"</f>
        <v>568400</v>
      </c>
      <c r="C14" s="7" t="s">
        <v>943</v>
      </c>
      <c r="D14" s="8" t="s">
        <v>1218</v>
      </c>
      <c r="E14" s="6">
        <v>1</v>
      </c>
      <c r="F14" s="38"/>
      <c r="G14" s="38"/>
    </row>
    <row r="15" s="19" customFormat="1" ht="24" customHeight="1" spans="1:7">
      <c r="A15" s="6" t="str">
        <f>"510"</f>
        <v>510</v>
      </c>
      <c r="B15" s="7" t="str">
        <f>"428040360"</f>
        <v>428040360</v>
      </c>
      <c r="C15" s="7" t="s">
        <v>42</v>
      </c>
      <c r="D15" s="8" t="s">
        <v>1219</v>
      </c>
      <c r="E15" s="6">
        <v>1</v>
      </c>
      <c r="F15" s="38"/>
      <c r="G15" s="38"/>
    </row>
    <row r="16" s="19" customFormat="1" ht="24" customHeight="1" spans="1:7">
      <c r="A16" s="6" t="str">
        <f>"511"</f>
        <v>511</v>
      </c>
      <c r="B16" s="7" t="str">
        <f>"428040264"</f>
        <v>428040264</v>
      </c>
      <c r="C16" s="7" t="s">
        <v>42</v>
      </c>
      <c r="D16" s="8" t="s">
        <v>1220</v>
      </c>
      <c r="E16" s="6">
        <v>1</v>
      </c>
      <c r="F16" s="38"/>
      <c r="G16" s="38"/>
    </row>
    <row r="17" s="19" customFormat="1" ht="24" customHeight="1" spans="1:7">
      <c r="A17" s="6" t="str">
        <f>"512"</f>
        <v>512</v>
      </c>
      <c r="B17" s="7" t="str">
        <f>"422816165"</f>
        <v>422816165</v>
      </c>
      <c r="C17" s="7" t="s">
        <v>42</v>
      </c>
      <c r="D17" s="8" t="s">
        <v>1129</v>
      </c>
      <c r="E17" s="6">
        <v>1</v>
      </c>
      <c r="F17" s="38"/>
      <c r="G17" s="38"/>
    </row>
    <row r="18" s="19" customFormat="1" ht="24" customHeight="1" spans="1:7">
      <c r="A18" s="6" t="str">
        <f>"513"</f>
        <v>513</v>
      </c>
      <c r="B18" s="7" t="str">
        <f>"425632158"</f>
        <v>425632158</v>
      </c>
      <c r="C18" s="7" t="s">
        <v>42</v>
      </c>
      <c r="D18" s="8" t="s">
        <v>1221</v>
      </c>
      <c r="E18" s="6">
        <v>1</v>
      </c>
      <c r="F18" s="38"/>
      <c r="G18" s="38"/>
    </row>
    <row r="19" s="19" customFormat="1" ht="24" customHeight="1" spans="1:7">
      <c r="A19" s="6" t="str">
        <f>"514"</f>
        <v>514</v>
      </c>
      <c r="B19" s="7" t="str">
        <f>"424525128"</f>
        <v>424525128</v>
      </c>
      <c r="C19" s="7" t="s">
        <v>42</v>
      </c>
      <c r="D19" s="8" t="s">
        <v>1222</v>
      </c>
      <c r="E19" s="6">
        <v>1</v>
      </c>
      <c r="F19" s="38"/>
      <c r="G19" s="38"/>
    </row>
    <row r="20" s="19" customFormat="1" ht="24" customHeight="1" spans="1:7">
      <c r="A20" s="6" t="str">
        <f>"570"</f>
        <v>570</v>
      </c>
      <c r="B20" s="7" t="str">
        <f>"LSB320300079"</f>
        <v>LSB320300079</v>
      </c>
      <c r="C20" s="7" t="s">
        <v>120</v>
      </c>
      <c r="D20" s="8" t="s">
        <v>1223</v>
      </c>
      <c r="E20" s="6">
        <v>1</v>
      </c>
      <c r="F20" s="38"/>
      <c r="G20" s="38"/>
    </row>
    <row r="21" s="19" customFormat="1" ht="24" customHeight="1" spans="1:7">
      <c r="A21" s="6" t="str">
        <f>"572"</f>
        <v>572</v>
      </c>
      <c r="B21" s="7" t="str">
        <f>"Z0061963"</f>
        <v>Z0061963</v>
      </c>
      <c r="C21" s="7" t="s">
        <v>207</v>
      </c>
      <c r="D21" s="8" t="s">
        <v>1224</v>
      </c>
      <c r="E21" s="6">
        <v>1</v>
      </c>
      <c r="F21" s="38"/>
      <c r="G21" s="38"/>
    </row>
    <row r="22" s="19" customFormat="1" ht="24" customHeight="1" spans="1:7">
      <c r="A22" s="6" t="str">
        <f>"674"</f>
        <v>674</v>
      </c>
      <c r="B22" s="7" t="str">
        <f>"Z0062856"</f>
        <v>Z0062856</v>
      </c>
      <c r="C22" s="7" t="s">
        <v>207</v>
      </c>
      <c r="D22" s="8" t="s">
        <v>1225</v>
      </c>
      <c r="E22" s="6">
        <v>1</v>
      </c>
      <c r="F22" s="38"/>
      <c r="G22" s="38"/>
    </row>
    <row r="23" s="19" customFormat="1" ht="24" customHeight="1" spans="1:7">
      <c r="A23" s="6" t="str">
        <f>"520"</f>
        <v>520</v>
      </c>
      <c r="B23" s="7" t="str">
        <f>"Z0031106"</f>
        <v>Z0031106</v>
      </c>
      <c r="C23" s="7" t="s">
        <v>208</v>
      </c>
      <c r="D23" s="8" t="s">
        <v>1226</v>
      </c>
      <c r="E23" s="6">
        <v>1</v>
      </c>
      <c r="F23" s="38"/>
      <c r="G23" s="38"/>
    </row>
    <row r="24" s="19" customFormat="1" ht="24" customHeight="1" spans="1:7">
      <c r="A24" s="6" t="str">
        <f>"521"</f>
        <v>521</v>
      </c>
      <c r="B24" s="7" t="str">
        <f>"Z0050535"</f>
        <v>Z0050535</v>
      </c>
      <c r="C24" s="7" t="s">
        <v>208</v>
      </c>
      <c r="D24" s="8" t="s">
        <v>1227</v>
      </c>
      <c r="E24" s="6">
        <v>1</v>
      </c>
      <c r="F24" s="38"/>
      <c r="G24" s="38"/>
    </row>
    <row r="25" s="19" customFormat="1" ht="24" customHeight="1" spans="1:7">
      <c r="A25" s="6" t="str">
        <f>"522"</f>
        <v>522</v>
      </c>
      <c r="B25" s="7" t="str">
        <f>"Z0050643"</f>
        <v>Z0050643</v>
      </c>
      <c r="C25" s="7" t="s">
        <v>208</v>
      </c>
      <c r="D25" s="8" t="s">
        <v>1228</v>
      </c>
      <c r="E25" s="6">
        <v>1</v>
      </c>
      <c r="F25" s="38"/>
      <c r="G25" s="38"/>
    </row>
    <row r="26" s="19" customFormat="1" ht="24" customHeight="1" spans="1:7">
      <c r="A26" s="6" t="str">
        <f>"531"</f>
        <v>531</v>
      </c>
      <c r="B26" s="7" t="str">
        <f>"Z0019641"</f>
        <v>Z0019641</v>
      </c>
      <c r="C26" s="7" t="s">
        <v>208</v>
      </c>
      <c r="D26" s="8" t="s">
        <v>1229</v>
      </c>
      <c r="E26" s="6">
        <v>1</v>
      </c>
      <c r="F26" s="38"/>
      <c r="G26" s="38"/>
    </row>
    <row r="27" s="19" customFormat="1" ht="24" customHeight="1" spans="1:7">
      <c r="A27" s="6" t="str">
        <f>"632"</f>
        <v>632</v>
      </c>
      <c r="B27" s="7" t="str">
        <f>"SBB324288012"</f>
        <v>SBB324288012</v>
      </c>
      <c r="C27" s="7" t="s">
        <v>208</v>
      </c>
      <c r="D27" s="8" t="s">
        <v>1230</v>
      </c>
      <c r="E27" s="6">
        <v>1</v>
      </c>
      <c r="F27" s="38"/>
      <c r="G27" s="38"/>
    </row>
    <row r="28" s="19" customFormat="1" ht="24" customHeight="1" spans="1:7">
      <c r="A28" s="6" t="str">
        <f>"634"</f>
        <v>634</v>
      </c>
      <c r="B28" s="7" t="str">
        <f>"SBB252220011"</f>
        <v>SBB252220011</v>
      </c>
      <c r="C28" s="7" t="s">
        <v>208</v>
      </c>
      <c r="D28" s="8" t="s">
        <v>1231</v>
      </c>
      <c r="E28" s="6">
        <v>1</v>
      </c>
      <c r="F28" s="38"/>
      <c r="G28" s="38"/>
    </row>
    <row r="29" s="19" customFormat="1" ht="24" customHeight="1" spans="1:7">
      <c r="A29" s="6" t="str">
        <f>"3003"</f>
        <v>3003</v>
      </c>
      <c r="B29" s="7" t="str">
        <f>"Z0052363"</f>
        <v>Z0052363</v>
      </c>
      <c r="C29" s="7" t="s">
        <v>957</v>
      </c>
      <c r="D29" s="8" t="s">
        <v>1232</v>
      </c>
      <c r="E29" s="6">
        <v>1</v>
      </c>
      <c r="F29" s="38"/>
      <c r="G29" s="38"/>
    </row>
    <row r="30" s="19" customFormat="1" ht="24" customHeight="1" spans="1:7">
      <c r="A30" s="6" t="str">
        <f>"3103"</f>
        <v>3103</v>
      </c>
      <c r="B30" s="7" t="str">
        <f>"Z0052447"</f>
        <v>Z0052447</v>
      </c>
      <c r="C30" s="7" t="s">
        <v>958</v>
      </c>
      <c r="D30" s="8" t="s">
        <v>1233</v>
      </c>
      <c r="E30" s="6">
        <v>1</v>
      </c>
      <c r="F30" s="38"/>
      <c r="G30" s="38"/>
    </row>
    <row r="31" s="19" customFormat="1" ht="24" customHeight="1" spans="1:7">
      <c r="A31" s="6" t="str">
        <f>"001"</f>
        <v>001</v>
      </c>
      <c r="B31" s="7" t="str">
        <f>"Z0099991"</f>
        <v>Z0099991</v>
      </c>
      <c r="C31" s="7" t="s">
        <v>988</v>
      </c>
      <c r="D31" s="8" t="s">
        <v>1234</v>
      </c>
      <c r="E31" s="6">
        <v>1</v>
      </c>
      <c r="F31" s="38"/>
      <c r="G31" s="38"/>
    </row>
    <row r="32" s="19" customFormat="1" ht="24" customHeight="1" spans="1:7">
      <c r="A32" s="6" t="str">
        <f>"682"</f>
        <v>682</v>
      </c>
      <c r="B32" s="7" t="str">
        <f>"Z0056989"</f>
        <v>Z0056989</v>
      </c>
      <c r="C32" s="7" t="s">
        <v>136</v>
      </c>
      <c r="D32" s="8" t="s">
        <v>1157</v>
      </c>
      <c r="E32" s="6">
        <v>1</v>
      </c>
      <c r="F32" s="38"/>
      <c r="G32" s="38"/>
    </row>
    <row r="33" s="19" customFormat="1" ht="24" customHeight="1" spans="1:7">
      <c r="A33" s="6" t="str">
        <f>"2812"</f>
        <v>2812</v>
      </c>
      <c r="B33" s="7" t="s">
        <v>1158</v>
      </c>
      <c r="C33" s="7" t="s">
        <v>1159</v>
      </c>
      <c r="D33" s="8" t="s">
        <v>1160</v>
      </c>
      <c r="E33" s="6">
        <v>1</v>
      </c>
      <c r="F33" s="38"/>
      <c r="G33" s="38"/>
    </row>
    <row r="34" s="19" customFormat="1" ht="24" customHeight="1" spans="1:7">
      <c r="A34" s="6" t="str">
        <f>"061"</f>
        <v>061</v>
      </c>
      <c r="B34" s="7" t="str">
        <f>"Z0051727"</f>
        <v>Z0051727</v>
      </c>
      <c r="C34" s="7" t="s">
        <v>738</v>
      </c>
      <c r="D34" s="8" t="s">
        <v>1235</v>
      </c>
      <c r="E34" s="6">
        <v>1</v>
      </c>
      <c r="F34" s="38"/>
      <c r="G34" s="38"/>
    </row>
    <row r="35" s="19" customFormat="1" ht="24" customHeight="1" spans="1:7">
      <c r="A35" s="6" t="str">
        <f>"031"</f>
        <v>031</v>
      </c>
      <c r="B35" s="7" t="str">
        <f>"Z004919703"</f>
        <v>Z004919703</v>
      </c>
      <c r="C35" s="7" t="s">
        <v>9</v>
      </c>
      <c r="D35" s="8" t="s">
        <v>1236</v>
      </c>
      <c r="E35" s="6" t="str">
        <f t="shared" ref="E35:E40" si="0">"1"</f>
        <v>1</v>
      </c>
      <c r="F35" s="38"/>
      <c r="G35" s="38"/>
    </row>
    <row r="36" s="19" customFormat="1" ht="24" customHeight="1" spans="1:7">
      <c r="A36" s="6" t="str">
        <f>"032"</f>
        <v>032</v>
      </c>
      <c r="B36" s="7" t="str">
        <f>"Z0049540"</f>
        <v>Z0049540</v>
      </c>
      <c r="C36" s="7" t="s">
        <v>9</v>
      </c>
      <c r="D36" s="8" t="s">
        <v>1237</v>
      </c>
      <c r="E36" s="6" t="str">
        <f t="shared" si="0"/>
        <v>1</v>
      </c>
      <c r="F36" s="38"/>
      <c r="G36" s="38"/>
    </row>
    <row r="37" s="19" customFormat="1" ht="24" customHeight="1" spans="1:7">
      <c r="A37" s="6" t="str">
        <f>"033"</f>
        <v>033</v>
      </c>
      <c r="B37" s="7" t="str">
        <f>"Z0050339"</f>
        <v>Z0050339</v>
      </c>
      <c r="C37" s="7" t="s">
        <v>9</v>
      </c>
      <c r="D37" s="8" t="s">
        <v>1238</v>
      </c>
      <c r="E37" s="6" t="str">
        <f>"2"</f>
        <v>2</v>
      </c>
      <c r="F37" s="38"/>
      <c r="G37" s="38"/>
    </row>
    <row r="38" s="19" customFormat="1" ht="24" customHeight="1" spans="1:7">
      <c r="A38" s="6" t="str">
        <f>"035"</f>
        <v>035</v>
      </c>
      <c r="B38" s="7" t="str">
        <f>"Z0050450"</f>
        <v>Z0050450</v>
      </c>
      <c r="C38" s="7" t="s">
        <v>9</v>
      </c>
      <c r="D38" s="8" t="s">
        <v>1239</v>
      </c>
      <c r="E38" s="6" t="str">
        <f>"2"</f>
        <v>2</v>
      </c>
      <c r="F38" s="38"/>
      <c r="G38" s="38"/>
    </row>
    <row r="39" s="19" customFormat="1" ht="24" customHeight="1" spans="1:7">
      <c r="A39" s="6" t="str">
        <f>"037"</f>
        <v>037</v>
      </c>
      <c r="B39" s="7" t="str">
        <f>"Z005151023"</f>
        <v>Z005151023</v>
      </c>
      <c r="C39" s="7" t="s">
        <v>9</v>
      </c>
      <c r="D39" s="8" t="s">
        <v>1240</v>
      </c>
      <c r="E39" s="6" t="str">
        <f t="shared" si="0"/>
        <v>1</v>
      </c>
      <c r="F39" s="38"/>
      <c r="G39" s="38"/>
    </row>
    <row r="40" s="19" customFormat="1" ht="24" customHeight="1" spans="1:7">
      <c r="A40" s="6" t="str">
        <f>"038"</f>
        <v>038</v>
      </c>
      <c r="B40" s="7" t="str">
        <f>"Z0049615"</f>
        <v>Z0049615</v>
      </c>
      <c r="C40" s="7" t="s">
        <v>9</v>
      </c>
      <c r="D40" s="8" t="s">
        <v>1241</v>
      </c>
      <c r="E40" s="6" t="str">
        <f t="shared" si="0"/>
        <v>1</v>
      </c>
      <c r="F40" s="38"/>
      <c r="G40" s="38"/>
    </row>
    <row r="41" s="19" customFormat="1" ht="24" customHeight="1" spans="1:7">
      <c r="A41" s="6" t="str">
        <f>"609"</f>
        <v>609</v>
      </c>
      <c r="B41" s="7" t="str">
        <f>"Z0003749"</f>
        <v>Z0003749</v>
      </c>
      <c r="C41" s="7" t="s">
        <v>92</v>
      </c>
      <c r="D41" s="8" t="s">
        <v>1242</v>
      </c>
      <c r="E41" s="6">
        <v>4</v>
      </c>
      <c r="F41" s="38"/>
      <c r="G41" s="38"/>
    </row>
    <row r="42" s="19" customFormat="1" ht="24" customHeight="1" spans="1:7">
      <c r="A42" s="6" t="s">
        <v>761</v>
      </c>
      <c r="B42" s="7" t="s">
        <v>762</v>
      </c>
      <c r="C42" s="7" t="s">
        <v>352</v>
      </c>
      <c r="D42" s="8" t="s">
        <v>1243</v>
      </c>
      <c r="E42" s="6">
        <v>1</v>
      </c>
      <c r="F42" s="38"/>
      <c r="G42" s="38"/>
    </row>
    <row r="43" s="19" customFormat="1" ht="24" customHeight="1" spans="1:7">
      <c r="A43" s="6" t="str">
        <f>"804"</f>
        <v>804</v>
      </c>
      <c r="B43" s="7" t="str">
        <f>"DJSTDR112"</f>
        <v>DJSTDR112</v>
      </c>
      <c r="C43" s="7" t="s">
        <v>764</v>
      </c>
      <c r="D43" s="8" t="s">
        <v>1001</v>
      </c>
      <c r="E43" s="6">
        <v>1</v>
      </c>
      <c r="F43" s="38"/>
      <c r="G43" s="38"/>
    </row>
    <row r="44" s="19" customFormat="1" ht="24" customHeight="1" spans="1:7">
      <c r="A44" s="6" t="str">
        <f>"15"</f>
        <v>15</v>
      </c>
      <c r="B44" s="7" t="str">
        <f>"EYCN3630INT"</f>
        <v>EYCN3630INT</v>
      </c>
      <c r="C44" s="7" t="s">
        <v>1244</v>
      </c>
      <c r="D44" s="8" t="s">
        <v>1245</v>
      </c>
      <c r="E44" s="6">
        <v>1</v>
      </c>
      <c r="F44" s="38"/>
      <c r="G44" s="38"/>
    </row>
    <row r="45" s="19" customFormat="1" ht="24" customHeight="1" spans="1:7">
      <c r="A45" s="6">
        <v>18</v>
      </c>
      <c r="B45" s="7" t="s">
        <v>1181</v>
      </c>
      <c r="C45" s="7" t="s">
        <v>1065</v>
      </c>
      <c r="D45" s="8" t="s">
        <v>1246</v>
      </c>
      <c r="E45" s="6">
        <v>1</v>
      </c>
      <c r="F45" s="38"/>
      <c r="G45" s="38"/>
    </row>
    <row r="46" s="19" customFormat="1" ht="24" customHeight="1" spans="1:7">
      <c r="A46" s="6">
        <v>20</v>
      </c>
      <c r="B46" s="7" t="s">
        <v>1183</v>
      </c>
      <c r="C46" s="7" t="s">
        <v>1067</v>
      </c>
      <c r="D46" s="8" t="s">
        <v>1247</v>
      </c>
      <c r="E46" s="6">
        <v>1</v>
      </c>
      <c r="F46" s="38"/>
      <c r="G46" s="38"/>
    </row>
    <row r="47" s="19" customFormat="1" ht="24" customHeight="1" spans="1:7">
      <c r="A47" s="6">
        <v>21</v>
      </c>
      <c r="B47" s="7" t="s">
        <v>1248</v>
      </c>
      <c r="C47" s="7" t="s">
        <v>1185</v>
      </c>
      <c r="D47" s="8" t="s">
        <v>1248</v>
      </c>
      <c r="E47" s="6">
        <v>1</v>
      </c>
      <c r="F47" s="38"/>
      <c r="G47" s="38"/>
    </row>
    <row r="48" s="19" customFormat="1" ht="24" customHeight="1" spans="1:7">
      <c r="A48" s="6">
        <v>22</v>
      </c>
      <c r="B48" s="7" t="s">
        <v>1249</v>
      </c>
      <c r="C48" s="7" t="s">
        <v>1187</v>
      </c>
      <c r="D48" s="8" t="s">
        <v>1249</v>
      </c>
      <c r="E48" s="6">
        <v>1</v>
      </c>
      <c r="F48" s="38"/>
      <c r="G48" s="38"/>
    </row>
    <row r="49" s="20" customFormat="1" ht="24" customHeight="1" spans="1:7">
      <c r="A49" s="12" t="s">
        <v>107</v>
      </c>
      <c r="B49" s="13"/>
      <c r="C49" s="13"/>
      <c r="D49" s="13"/>
      <c r="E49" s="13"/>
      <c r="F49" s="14"/>
      <c r="G49" s="28"/>
    </row>
    <row r="50" s="20" customFormat="1" ht="24" customHeight="1" spans="1:7">
      <c r="A50" s="12" t="s">
        <v>108</v>
      </c>
      <c r="B50" s="13"/>
      <c r="C50" s="13"/>
      <c r="D50" s="13"/>
      <c r="E50" s="13"/>
      <c r="F50" s="14"/>
      <c r="G50" s="28"/>
    </row>
    <row r="51" s="20" customFormat="1" ht="24" customHeight="1" spans="1:7">
      <c r="A51" s="29" t="s">
        <v>109</v>
      </c>
      <c r="B51" s="30"/>
      <c r="C51" s="30"/>
      <c r="D51" s="30"/>
      <c r="E51" s="30"/>
      <c r="F51" s="31"/>
      <c r="G51" s="32"/>
    </row>
    <row r="52" s="20" customFormat="1" ht="24" customHeight="1" spans="1:7">
      <c r="A52" s="22"/>
      <c r="B52"/>
      <c r="C52" s="23"/>
      <c r="D52" s="24"/>
      <c r="E52" s="22"/>
      <c r="F52"/>
      <c r="G52"/>
    </row>
    <row r="53" s="21" customFormat="1" ht="38" customHeight="1" spans="1:7">
      <c r="A53" s="22"/>
      <c r="B53"/>
      <c r="C53" s="23"/>
      <c r="D53" s="24"/>
      <c r="E53" s="22"/>
      <c r="F53"/>
      <c r="G53"/>
    </row>
    <row r="54" s="21" customFormat="1" ht="29" customHeight="1" spans="1:7">
      <c r="A54" s="22"/>
      <c r="B54"/>
      <c r="C54" s="23"/>
      <c r="D54" s="24"/>
      <c r="E54" s="22"/>
      <c r="F54"/>
      <c r="G54"/>
    </row>
    <row r="55" s="21" customFormat="1" ht="38" customHeight="1" spans="1:7">
      <c r="A55" s="22"/>
      <c r="B55"/>
      <c r="C55" s="23"/>
      <c r="D55" s="24"/>
      <c r="E55" s="22"/>
      <c r="F55"/>
      <c r="G55"/>
    </row>
    <row r="56" s="21" customFormat="1" ht="29" customHeight="1" spans="1:7">
      <c r="A56" s="22"/>
      <c r="B56"/>
      <c r="C56" s="23"/>
      <c r="D56" s="24"/>
      <c r="E56" s="22"/>
      <c r="F56"/>
      <c r="G56"/>
    </row>
    <row r="57" spans="1:7">
      <c r="A57" s="22"/>
      <c r="B57"/>
      <c r="C57" s="23"/>
      <c r="D57" s="24"/>
      <c r="E57" s="22"/>
      <c r="F57"/>
      <c r="G57"/>
    </row>
  </sheetData>
  <mergeCells count="4">
    <mergeCell ref="A1:G1"/>
    <mergeCell ref="A49:F49"/>
    <mergeCell ref="A50:F50"/>
    <mergeCell ref="A51:F51"/>
  </mergeCells>
  <pageMargins left="0.590277777777778" right="0.550694444444444" top="0.590277777777778" bottom="0.590277777777778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G60"/>
  <sheetViews>
    <sheetView topLeftCell="A40" workbookViewId="0">
      <selection activeCell="A53" sqref="A53:F53"/>
    </sheetView>
  </sheetViews>
  <sheetFormatPr defaultColWidth="9" defaultRowHeight="14.25" outlineLevelCol="6"/>
  <cols>
    <col min="1" max="1" width="5.91666666666667" style="43" customWidth="1"/>
    <col min="2" max="2" width="7.91666666666667" style="44" customWidth="1"/>
    <col min="3" max="3" width="10.6666666666667" style="45" customWidth="1"/>
    <col min="4" max="4" width="24.3333333333333" style="46" customWidth="1"/>
    <col min="5" max="5" width="5.16666666666667" style="43" customWidth="1"/>
    <col min="6" max="6" width="18.75" style="44" customWidth="1"/>
    <col min="7" max="7" width="20.125" style="44" customWidth="1"/>
  </cols>
  <sheetData>
    <row r="1" ht="32" customHeight="1" spans="1:7">
      <c r="A1" s="1" t="s">
        <v>1250</v>
      </c>
      <c r="B1" s="2"/>
      <c r="C1" s="2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3" customHeight="1" spans="1:7">
      <c r="A3" s="6" t="str">
        <f>"331"</f>
        <v>331</v>
      </c>
      <c r="B3" s="7" t="str">
        <f>"Z0046923"</f>
        <v>Z0046923</v>
      </c>
      <c r="C3" s="7" t="s">
        <v>674</v>
      </c>
      <c r="D3" s="8" t="s">
        <v>1251</v>
      </c>
      <c r="E3" s="17">
        <v>1</v>
      </c>
      <c r="F3" s="47"/>
      <c r="G3" s="38"/>
    </row>
    <row r="4" s="19" customFormat="1" ht="23" customHeight="1" spans="1:7">
      <c r="A4" s="6" t="str">
        <f>"331"</f>
        <v>331</v>
      </c>
      <c r="B4" s="7" t="str">
        <f>"Z0050569"</f>
        <v>Z0050569</v>
      </c>
      <c r="C4" s="7" t="s">
        <v>82</v>
      </c>
      <c r="D4" s="8" t="s">
        <v>1252</v>
      </c>
      <c r="E4" s="18"/>
      <c r="F4" s="47"/>
      <c r="G4" s="38"/>
    </row>
    <row r="5" s="19" customFormat="1" ht="23" customHeight="1" spans="1:7">
      <c r="A5" s="6" t="str">
        <f>"231"</f>
        <v>231</v>
      </c>
      <c r="B5" s="7" t="str">
        <f>"Z0047063"</f>
        <v>Z0047063</v>
      </c>
      <c r="C5" s="7" t="s">
        <v>679</v>
      </c>
      <c r="D5" s="8" t="s">
        <v>1253</v>
      </c>
      <c r="E5" s="6">
        <v>1</v>
      </c>
      <c r="F5" s="38"/>
      <c r="G5" s="38"/>
    </row>
    <row r="6" s="19" customFormat="1" ht="23" customHeight="1" spans="1:7">
      <c r="A6" s="6" t="str">
        <f>"131"</f>
        <v>131</v>
      </c>
      <c r="B6" s="7" t="str">
        <f>"Z0096356"</f>
        <v>Z0096356</v>
      </c>
      <c r="C6" s="7" t="s">
        <v>682</v>
      </c>
      <c r="D6" s="8" t="s">
        <v>1254</v>
      </c>
      <c r="E6" s="6">
        <v>1</v>
      </c>
      <c r="F6" s="38"/>
      <c r="G6" s="38"/>
    </row>
    <row r="7" s="19" customFormat="1" ht="23" customHeight="1" spans="1:7">
      <c r="A7" s="6" t="str">
        <f>"211"</f>
        <v>211</v>
      </c>
      <c r="B7" s="7" t="str">
        <f>"Z0096438"</f>
        <v>Z0096438</v>
      </c>
      <c r="C7" s="7" t="s">
        <v>685</v>
      </c>
      <c r="D7" s="8" t="s">
        <v>1255</v>
      </c>
      <c r="E7" s="6">
        <v>1</v>
      </c>
      <c r="F7" s="38"/>
      <c r="G7" s="38"/>
    </row>
    <row r="8" s="19" customFormat="1" ht="23" customHeight="1" spans="1:7">
      <c r="A8" s="6" t="str">
        <f>"111"</f>
        <v>111</v>
      </c>
      <c r="B8" s="7" t="str">
        <f>"Z0096332"</f>
        <v>Z0096332</v>
      </c>
      <c r="C8" s="7" t="s">
        <v>667</v>
      </c>
      <c r="D8" s="8" t="s">
        <v>1256</v>
      </c>
      <c r="E8" s="6">
        <v>1</v>
      </c>
      <c r="F8" s="38"/>
      <c r="G8" s="38"/>
    </row>
    <row r="9" s="19" customFormat="1" ht="23" customHeight="1" spans="1:7">
      <c r="A9" s="6" t="str">
        <f>"101"</f>
        <v>101</v>
      </c>
      <c r="B9" s="7" t="str">
        <f>"Z0051295"</f>
        <v>Z0051295</v>
      </c>
      <c r="C9" s="7" t="s">
        <v>38</v>
      </c>
      <c r="D9" s="8" t="s">
        <v>1213</v>
      </c>
      <c r="E9" s="6">
        <v>1</v>
      </c>
      <c r="F9" s="38"/>
      <c r="G9" s="38"/>
    </row>
    <row r="10" s="19" customFormat="1" ht="23" customHeight="1" spans="1:7">
      <c r="A10" s="6" t="str">
        <f>"662"</f>
        <v>662</v>
      </c>
      <c r="B10" s="7" t="str">
        <f>"6822328"</f>
        <v>6822328</v>
      </c>
      <c r="C10" s="7" t="s">
        <v>693</v>
      </c>
      <c r="D10" s="8" t="s">
        <v>1257</v>
      </c>
      <c r="E10" s="6">
        <v>1</v>
      </c>
      <c r="F10" s="38"/>
      <c r="G10" s="38"/>
    </row>
    <row r="11" s="19" customFormat="1" ht="23" customHeight="1" spans="1:7">
      <c r="A11" s="6" t="str">
        <f>"661"</f>
        <v>661</v>
      </c>
      <c r="B11" s="7" t="str">
        <f>"6831328"</f>
        <v>6831328</v>
      </c>
      <c r="C11" s="7" t="s">
        <v>693</v>
      </c>
      <c r="D11" s="8" t="s">
        <v>1258</v>
      </c>
      <c r="E11" s="6">
        <v>2</v>
      </c>
      <c r="F11" s="38"/>
      <c r="G11" s="38"/>
    </row>
    <row r="12" s="19" customFormat="1" ht="23" customHeight="1" spans="1:7">
      <c r="A12" s="6" t="str">
        <f>"660"</f>
        <v>660</v>
      </c>
      <c r="B12" s="7" t="str">
        <f>"66324"</f>
        <v>66324</v>
      </c>
      <c r="C12" s="7" t="s">
        <v>592</v>
      </c>
      <c r="D12" s="8" t="s">
        <v>1259</v>
      </c>
      <c r="E12" s="6">
        <v>1</v>
      </c>
      <c r="F12" s="38"/>
      <c r="G12" s="38"/>
    </row>
    <row r="13" s="19" customFormat="1" ht="23" customHeight="1" spans="1:7">
      <c r="A13" s="6" t="str">
        <f>"659"</f>
        <v>659</v>
      </c>
      <c r="B13" s="7" t="str">
        <f>"6823234"</f>
        <v>6823234</v>
      </c>
      <c r="C13" s="7" t="s">
        <v>592</v>
      </c>
      <c r="D13" s="8" t="s">
        <v>1215</v>
      </c>
      <c r="E13" s="6">
        <v>2</v>
      </c>
      <c r="F13" s="38"/>
      <c r="G13" s="38"/>
    </row>
    <row r="14" s="19" customFormat="1" ht="23" customHeight="1" spans="1:7">
      <c r="A14" s="6" t="str">
        <f>"657"</f>
        <v>657</v>
      </c>
      <c r="B14" s="7" t="str">
        <f>"6822344"</f>
        <v>6822344</v>
      </c>
      <c r="C14" s="7" t="s">
        <v>699</v>
      </c>
      <c r="D14" s="8" t="s">
        <v>1216</v>
      </c>
      <c r="E14" s="6">
        <v>2</v>
      </c>
      <c r="F14" s="38"/>
      <c r="G14" s="38"/>
    </row>
    <row r="15" s="19" customFormat="1" ht="23" customHeight="1" spans="1:7">
      <c r="A15" s="6" t="str">
        <f>"655"</f>
        <v>655</v>
      </c>
      <c r="B15" s="7" t="str">
        <f>"6823072"</f>
        <v>6823072</v>
      </c>
      <c r="C15" s="7" t="s">
        <v>702</v>
      </c>
      <c r="D15" s="8" t="s">
        <v>1217</v>
      </c>
      <c r="E15" s="6">
        <v>2</v>
      </c>
      <c r="F15" s="38"/>
      <c r="G15" s="38"/>
    </row>
    <row r="16" s="19" customFormat="1" ht="23" customHeight="1" spans="1:7">
      <c r="A16" s="6" t="str">
        <f>"669"</f>
        <v>669</v>
      </c>
      <c r="B16" s="7" t="str">
        <f>"568400"</f>
        <v>568400</v>
      </c>
      <c r="C16" s="7" t="s">
        <v>943</v>
      </c>
      <c r="D16" s="8" t="s">
        <v>1218</v>
      </c>
      <c r="E16" s="6">
        <v>1</v>
      </c>
      <c r="F16" s="38"/>
      <c r="G16" s="38"/>
    </row>
    <row r="17" s="19" customFormat="1" ht="23" customHeight="1" spans="1:7">
      <c r="A17" s="6" t="str">
        <f>"510"</f>
        <v>510</v>
      </c>
      <c r="B17" s="7" t="str">
        <f>"428040360"</f>
        <v>428040360</v>
      </c>
      <c r="C17" s="7" t="s">
        <v>42</v>
      </c>
      <c r="D17" s="8" t="s">
        <v>1219</v>
      </c>
      <c r="E17" s="6">
        <v>1</v>
      </c>
      <c r="F17" s="38"/>
      <c r="G17" s="38"/>
    </row>
    <row r="18" s="19" customFormat="1" ht="23" customHeight="1" spans="1:7">
      <c r="A18" s="6" t="str">
        <f>"511"</f>
        <v>511</v>
      </c>
      <c r="B18" s="7" t="str">
        <f>"428040264"</f>
        <v>428040264</v>
      </c>
      <c r="C18" s="7" t="s">
        <v>42</v>
      </c>
      <c r="D18" s="8" t="s">
        <v>1220</v>
      </c>
      <c r="E18" s="6">
        <v>1</v>
      </c>
      <c r="F18" s="38"/>
      <c r="G18" s="38"/>
    </row>
    <row r="19" s="19" customFormat="1" ht="23" customHeight="1" spans="1:7">
      <c r="A19" s="6" t="str">
        <f>"512"</f>
        <v>512</v>
      </c>
      <c r="B19" s="7" t="str">
        <f>"423218185"</f>
        <v>423218185</v>
      </c>
      <c r="C19" s="7" t="s">
        <v>42</v>
      </c>
      <c r="D19" s="8" t="s">
        <v>1260</v>
      </c>
      <c r="E19" s="6">
        <v>1</v>
      </c>
      <c r="F19" s="38"/>
      <c r="G19" s="38"/>
    </row>
    <row r="20" s="19" customFormat="1" ht="23" customHeight="1" spans="1:7">
      <c r="A20" s="6" t="str">
        <f>"513"</f>
        <v>513</v>
      </c>
      <c r="B20" s="7" t="str">
        <f>"425028160"</f>
        <v>425028160</v>
      </c>
      <c r="C20" s="7" t="s">
        <v>42</v>
      </c>
      <c r="D20" s="8" t="s">
        <v>1261</v>
      </c>
      <c r="E20" s="6">
        <v>1</v>
      </c>
      <c r="F20" s="38"/>
      <c r="G20" s="38"/>
    </row>
    <row r="21" s="19" customFormat="1" ht="23" customHeight="1" spans="1:7">
      <c r="A21" s="6" t="str">
        <f>"514"</f>
        <v>514</v>
      </c>
      <c r="B21" s="7" t="str">
        <f>"424022132"</f>
        <v>424022132</v>
      </c>
      <c r="C21" s="7" t="s">
        <v>42</v>
      </c>
      <c r="D21" s="8" t="s">
        <v>1262</v>
      </c>
      <c r="E21" s="6">
        <v>1</v>
      </c>
      <c r="F21" s="38"/>
      <c r="G21" s="38"/>
    </row>
    <row r="22" s="19" customFormat="1" ht="23" customHeight="1" spans="1:7">
      <c r="A22" s="6" t="str">
        <f>"570"</f>
        <v>570</v>
      </c>
      <c r="B22" s="7" t="str">
        <f>"LSB320300079"</f>
        <v>LSB320300079</v>
      </c>
      <c r="C22" s="7" t="s">
        <v>120</v>
      </c>
      <c r="D22" s="8" t="s">
        <v>1223</v>
      </c>
      <c r="E22" s="6">
        <v>1</v>
      </c>
      <c r="F22" s="38"/>
      <c r="G22" s="38"/>
    </row>
    <row r="23" s="19" customFormat="1" ht="23" customHeight="1" spans="1:7">
      <c r="A23" s="6" t="str">
        <f>"572"</f>
        <v>572</v>
      </c>
      <c r="B23" s="7" t="str">
        <f>"Z0062905"</f>
        <v>Z0062905</v>
      </c>
      <c r="C23" s="7" t="s">
        <v>207</v>
      </c>
      <c r="D23" s="8" t="s">
        <v>1263</v>
      </c>
      <c r="E23" s="6">
        <v>1</v>
      </c>
      <c r="F23" s="38"/>
      <c r="G23" s="38"/>
    </row>
    <row r="24" s="19" customFormat="1" ht="23" customHeight="1" spans="1:7">
      <c r="A24" s="6" t="str">
        <f>"674"</f>
        <v>674</v>
      </c>
      <c r="B24" s="7" t="str">
        <f>"Z0062856"</f>
        <v>Z0062856</v>
      </c>
      <c r="C24" s="7" t="s">
        <v>208</v>
      </c>
      <c r="D24" s="8" t="s">
        <v>1226</v>
      </c>
      <c r="E24" s="6">
        <v>1</v>
      </c>
      <c r="F24" s="38"/>
      <c r="G24" s="38"/>
    </row>
    <row r="25" s="19" customFormat="1" ht="23" customHeight="1" spans="1:7">
      <c r="A25" s="6" t="str">
        <f>"520"</f>
        <v>520</v>
      </c>
      <c r="B25" s="7" t="str">
        <f>"Z0031106"</f>
        <v>Z0031106</v>
      </c>
      <c r="C25" s="7" t="s">
        <v>208</v>
      </c>
      <c r="D25" s="8" t="s">
        <v>1227</v>
      </c>
      <c r="E25" s="6">
        <v>1</v>
      </c>
      <c r="F25" s="38"/>
      <c r="G25" s="38"/>
    </row>
    <row r="26" s="19" customFormat="1" ht="23" customHeight="1" spans="1:7">
      <c r="A26" s="6" t="str">
        <f>"521"</f>
        <v>521</v>
      </c>
      <c r="B26" s="7" t="str">
        <f>"Z0050535"</f>
        <v>Z0050535</v>
      </c>
      <c r="C26" s="7" t="s">
        <v>208</v>
      </c>
      <c r="D26" s="8" t="s">
        <v>1264</v>
      </c>
      <c r="E26" s="6">
        <v>1</v>
      </c>
      <c r="F26" s="38"/>
      <c r="G26" s="38"/>
    </row>
    <row r="27" s="19" customFormat="1" ht="23" customHeight="1" spans="1:7">
      <c r="A27" s="6" t="str">
        <f>"522"</f>
        <v>522</v>
      </c>
      <c r="B27" s="7" t="str">
        <f>"Z0050643"</f>
        <v>Z0050643</v>
      </c>
      <c r="C27" s="7" t="s">
        <v>208</v>
      </c>
      <c r="D27" s="8" t="s">
        <v>1265</v>
      </c>
      <c r="E27" s="6">
        <v>1</v>
      </c>
      <c r="F27" s="38"/>
      <c r="G27" s="38"/>
    </row>
    <row r="28" s="19" customFormat="1" ht="23" customHeight="1" spans="1:7">
      <c r="A28" s="6" t="str">
        <f>"531"</f>
        <v>531</v>
      </c>
      <c r="B28" s="7" t="str">
        <f>"Z0019641"</f>
        <v>Z0019641</v>
      </c>
      <c r="C28" s="7" t="s">
        <v>208</v>
      </c>
      <c r="D28" s="8" t="s">
        <v>1266</v>
      </c>
      <c r="E28" s="6">
        <v>1</v>
      </c>
      <c r="F28" s="38"/>
      <c r="G28" s="38"/>
    </row>
    <row r="29" s="19" customFormat="1" ht="23" customHeight="1" spans="1:7">
      <c r="A29" s="6" t="str">
        <f>"632"</f>
        <v>632</v>
      </c>
      <c r="B29" s="7" t="str">
        <f>"SBB324288012"</f>
        <v>SBB324288012</v>
      </c>
      <c r="C29" s="7" t="s">
        <v>208</v>
      </c>
      <c r="D29" s="8" t="s">
        <v>1267</v>
      </c>
      <c r="E29" s="6">
        <v>1</v>
      </c>
      <c r="F29" s="38"/>
      <c r="G29" s="38"/>
    </row>
    <row r="30" s="19" customFormat="1" ht="23" customHeight="1" spans="1:7">
      <c r="A30" s="6" t="str">
        <f>"634"</f>
        <v>634</v>
      </c>
      <c r="B30" s="7" t="str">
        <f>"SBB252220011"</f>
        <v>SBB252220011</v>
      </c>
      <c r="C30" s="7" t="s">
        <v>208</v>
      </c>
      <c r="D30" s="8" t="s">
        <v>1268</v>
      </c>
      <c r="E30" s="6">
        <v>1</v>
      </c>
      <c r="F30" s="38"/>
      <c r="G30" s="38"/>
    </row>
    <row r="31" s="19" customFormat="1" ht="23" customHeight="1" spans="1:7">
      <c r="A31" s="6" t="str">
        <f>"3003"</f>
        <v>3003</v>
      </c>
      <c r="B31" s="7" t="str">
        <f>"Z0052363"</f>
        <v>Z0052363</v>
      </c>
      <c r="C31" s="7" t="s">
        <v>957</v>
      </c>
      <c r="D31" s="8" t="s">
        <v>1269</v>
      </c>
      <c r="E31" s="6">
        <v>1</v>
      </c>
      <c r="F31" s="38"/>
      <c r="G31" s="38"/>
    </row>
    <row r="32" s="19" customFormat="1" ht="23" customHeight="1" spans="1:7">
      <c r="A32" s="6" t="str">
        <f>"3103"</f>
        <v>3103</v>
      </c>
      <c r="B32" s="7" t="str">
        <f>"Z0052447"</f>
        <v>Z0052447</v>
      </c>
      <c r="C32" s="7" t="s">
        <v>958</v>
      </c>
      <c r="D32" s="8" t="s">
        <v>1233</v>
      </c>
      <c r="E32" s="6">
        <v>1</v>
      </c>
      <c r="F32" s="38"/>
      <c r="G32" s="38"/>
    </row>
    <row r="33" s="19" customFormat="1" ht="23" customHeight="1" spans="1:7">
      <c r="A33" s="6" t="str">
        <f>"001"</f>
        <v>001</v>
      </c>
      <c r="B33" s="7" t="str">
        <f>"Z0099991"</f>
        <v>Z0099991</v>
      </c>
      <c r="C33" s="7" t="s">
        <v>988</v>
      </c>
      <c r="D33" s="8" t="s">
        <v>1270</v>
      </c>
      <c r="E33" s="6">
        <v>1</v>
      </c>
      <c r="F33" s="38"/>
      <c r="G33" s="38"/>
    </row>
    <row r="34" s="19" customFormat="1" ht="23" customHeight="1" spans="1:7">
      <c r="A34" s="6" t="str">
        <f>"682"</f>
        <v>682</v>
      </c>
      <c r="B34" s="7" t="str">
        <f>"Z0056989"</f>
        <v>Z0056989</v>
      </c>
      <c r="C34" s="7" t="s">
        <v>136</v>
      </c>
      <c r="D34" s="8" t="s">
        <v>1271</v>
      </c>
      <c r="E34" s="6">
        <v>1</v>
      </c>
      <c r="F34" s="38"/>
      <c r="G34" s="38"/>
    </row>
    <row r="35" s="19" customFormat="1" ht="23" customHeight="1" spans="1:7">
      <c r="A35" s="6" t="str">
        <f>"2812"</f>
        <v>2812</v>
      </c>
      <c r="B35" s="7" t="s">
        <v>1158</v>
      </c>
      <c r="C35" s="7" t="s">
        <v>1159</v>
      </c>
      <c r="D35" s="8" t="s">
        <v>1160</v>
      </c>
      <c r="E35" s="6">
        <v>1</v>
      </c>
      <c r="F35" s="38"/>
      <c r="G35" s="38"/>
    </row>
    <row r="36" s="19" customFormat="1" ht="23" customHeight="1" spans="1:7">
      <c r="A36" s="6" t="str">
        <f>"061"</f>
        <v>061</v>
      </c>
      <c r="B36" s="7" t="str">
        <f>"Z0051727"</f>
        <v>Z0051727</v>
      </c>
      <c r="C36" s="7" t="s">
        <v>738</v>
      </c>
      <c r="D36" s="8" t="s">
        <v>1235</v>
      </c>
      <c r="E36" s="6">
        <v>1</v>
      </c>
      <c r="F36" s="38"/>
      <c r="G36" s="38"/>
    </row>
    <row r="37" s="19" customFormat="1" ht="23" customHeight="1" spans="1:7">
      <c r="A37" s="6" t="str">
        <f>"031"</f>
        <v>031</v>
      </c>
      <c r="B37" s="7" t="str">
        <f>"Z004919703"</f>
        <v>Z004919703</v>
      </c>
      <c r="C37" s="7" t="s">
        <v>9</v>
      </c>
      <c r="D37" s="8" t="s">
        <v>1236</v>
      </c>
      <c r="E37" s="6" t="str">
        <f t="shared" ref="E37:E43" si="0">"1"</f>
        <v>1</v>
      </c>
      <c r="F37" s="38"/>
      <c r="G37" s="38"/>
    </row>
    <row r="38" s="19" customFormat="1" ht="23" customHeight="1" spans="1:7">
      <c r="A38" s="6" t="str">
        <f>"032"</f>
        <v>032</v>
      </c>
      <c r="B38" s="7" t="str">
        <f>"Z0049540"</f>
        <v>Z0049540</v>
      </c>
      <c r="C38" s="7" t="s">
        <v>9</v>
      </c>
      <c r="D38" s="8" t="s">
        <v>1237</v>
      </c>
      <c r="E38" s="6" t="str">
        <f t="shared" si="0"/>
        <v>1</v>
      </c>
      <c r="F38" s="38"/>
      <c r="G38" s="38"/>
    </row>
    <row r="39" s="19" customFormat="1" ht="23" customHeight="1" spans="1:7">
      <c r="A39" s="6" t="str">
        <f>"033"</f>
        <v>033</v>
      </c>
      <c r="B39" s="7" t="str">
        <f>"Z0050339"</f>
        <v>Z0050339</v>
      </c>
      <c r="C39" s="7" t="s">
        <v>9</v>
      </c>
      <c r="D39" s="8" t="s">
        <v>1238</v>
      </c>
      <c r="E39" s="6" t="str">
        <f>"2"</f>
        <v>2</v>
      </c>
      <c r="F39" s="38"/>
      <c r="G39" s="38"/>
    </row>
    <row r="40" s="19" customFormat="1" ht="23" customHeight="1" spans="1:7">
      <c r="A40" s="6" t="str">
        <f>"035"</f>
        <v>035</v>
      </c>
      <c r="B40" s="7" t="str">
        <f>"Z0050450"</f>
        <v>Z0050450</v>
      </c>
      <c r="C40" s="7" t="s">
        <v>9</v>
      </c>
      <c r="D40" s="8" t="s">
        <v>1239</v>
      </c>
      <c r="E40" s="6" t="str">
        <f>"2"</f>
        <v>2</v>
      </c>
      <c r="F40" s="38"/>
      <c r="G40" s="38"/>
    </row>
    <row r="41" s="19" customFormat="1" ht="23" customHeight="1" spans="1:7">
      <c r="A41" s="6" t="str">
        <f>"037"</f>
        <v>037</v>
      </c>
      <c r="B41" s="7" t="str">
        <f>"Z005151023"</f>
        <v>Z005151023</v>
      </c>
      <c r="C41" s="7" t="s">
        <v>9</v>
      </c>
      <c r="D41" s="8" t="s">
        <v>1272</v>
      </c>
      <c r="E41" s="6" t="str">
        <f t="shared" si="0"/>
        <v>1</v>
      </c>
      <c r="F41" s="38"/>
      <c r="G41" s="38"/>
    </row>
    <row r="42" s="19" customFormat="1" ht="23" customHeight="1" spans="1:7">
      <c r="A42" s="6" t="str">
        <f>"038"</f>
        <v>038</v>
      </c>
      <c r="B42" s="7" t="str">
        <f>"Z0049615"</f>
        <v>Z0049615</v>
      </c>
      <c r="C42" s="7" t="s">
        <v>9</v>
      </c>
      <c r="D42" s="8" t="s">
        <v>1273</v>
      </c>
      <c r="E42" s="6" t="str">
        <f t="shared" si="0"/>
        <v>1</v>
      </c>
      <c r="F42" s="38"/>
      <c r="G42" s="38"/>
    </row>
    <row r="43" s="19" customFormat="1" ht="23" customHeight="1" spans="1:7">
      <c r="A43" s="6" t="str">
        <f>"038"</f>
        <v>038</v>
      </c>
      <c r="B43" s="7" t="str">
        <f>"Z0049615"</f>
        <v>Z0049615</v>
      </c>
      <c r="C43" s="7" t="s">
        <v>9</v>
      </c>
      <c r="D43" s="8" t="s">
        <v>1274</v>
      </c>
      <c r="E43" s="6" t="str">
        <f t="shared" si="0"/>
        <v>1</v>
      </c>
      <c r="F43" s="38"/>
      <c r="G43" s="38"/>
    </row>
    <row r="44" s="19" customFormat="1" ht="23" customHeight="1" spans="1:7">
      <c r="A44" s="6" t="str">
        <f>"609"</f>
        <v>609</v>
      </c>
      <c r="B44" s="7" t="str">
        <f>"Z0003749"</f>
        <v>Z0003749</v>
      </c>
      <c r="C44" s="7" t="s">
        <v>92</v>
      </c>
      <c r="D44" s="8" t="s">
        <v>1242</v>
      </c>
      <c r="E44" s="6">
        <v>4</v>
      </c>
      <c r="F44" s="38"/>
      <c r="G44" s="38"/>
    </row>
    <row r="45" s="19" customFormat="1" ht="23" customHeight="1" spans="1:7">
      <c r="A45" s="6" t="s">
        <v>761</v>
      </c>
      <c r="B45" s="7" t="s">
        <v>762</v>
      </c>
      <c r="C45" s="7" t="s">
        <v>352</v>
      </c>
      <c r="D45" s="8" t="s">
        <v>1243</v>
      </c>
      <c r="E45" s="6">
        <v>1</v>
      </c>
      <c r="F45" s="38"/>
      <c r="G45" s="38"/>
    </row>
    <row r="46" s="19" customFormat="1" ht="23" customHeight="1" spans="1:7">
      <c r="A46" s="6" t="str">
        <f>"804"</f>
        <v>804</v>
      </c>
      <c r="B46" s="7" t="str">
        <f>"DJSTDR112"</f>
        <v>DJSTDR112</v>
      </c>
      <c r="C46" s="7" t="s">
        <v>764</v>
      </c>
      <c r="D46" s="8" t="s">
        <v>1001</v>
      </c>
      <c r="E46" s="6">
        <v>1</v>
      </c>
      <c r="F46" s="38"/>
      <c r="G46" s="38"/>
    </row>
    <row r="47" s="19" customFormat="1" ht="23" customHeight="1" spans="1:7">
      <c r="A47" s="6" t="str">
        <f>"15"</f>
        <v>15</v>
      </c>
      <c r="B47" s="7" t="str">
        <f>"EYCN3630INT"</f>
        <v>EYCN3630INT</v>
      </c>
      <c r="C47" s="7" t="s">
        <v>1244</v>
      </c>
      <c r="D47" s="8" t="s">
        <v>1245</v>
      </c>
      <c r="E47" s="6">
        <v>1</v>
      </c>
      <c r="F47" s="38"/>
      <c r="G47" s="38"/>
    </row>
    <row r="48" s="19" customFormat="1" ht="23" customHeight="1" spans="1:7">
      <c r="A48" s="6">
        <v>18</v>
      </c>
      <c r="B48" s="7" t="s">
        <v>1181</v>
      </c>
      <c r="C48" s="7" t="s">
        <v>1065</v>
      </c>
      <c r="D48" s="8" t="s">
        <v>1275</v>
      </c>
      <c r="E48" s="6">
        <v>1</v>
      </c>
      <c r="F48" s="38"/>
      <c r="G48" s="38"/>
    </row>
    <row r="49" s="19" customFormat="1" ht="23" customHeight="1" spans="1:7">
      <c r="A49" s="6">
        <v>20</v>
      </c>
      <c r="B49" s="7" t="s">
        <v>1183</v>
      </c>
      <c r="C49" s="7" t="s">
        <v>1067</v>
      </c>
      <c r="D49" s="8" t="s">
        <v>1276</v>
      </c>
      <c r="E49" s="6">
        <v>1</v>
      </c>
      <c r="F49" s="38"/>
      <c r="G49" s="38"/>
    </row>
    <row r="50" s="19" customFormat="1" ht="23" customHeight="1" spans="1:7">
      <c r="A50" s="6">
        <v>21</v>
      </c>
      <c r="B50" s="7" t="s">
        <v>1248</v>
      </c>
      <c r="C50" s="7" t="s">
        <v>1185</v>
      </c>
      <c r="D50" s="8" t="s">
        <v>1277</v>
      </c>
      <c r="E50" s="6">
        <v>1</v>
      </c>
      <c r="F50" s="38"/>
      <c r="G50" s="38"/>
    </row>
    <row r="51" s="19" customFormat="1" ht="23" customHeight="1" spans="1:7">
      <c r="A51" s="6">
        <v>22</v>
      </c>
      <c r="B51" s="7" t="s">
        <v>1249</v>
      </c>
      <c r="C51" s="7" t="s">
        <v>1187</v>
      </c>
      <c r="D51" s="8" t="s">
        <v>1278</v>
      </c>
      <c r="E51" s="6">
        <v>1</v>
      </c>
      <c r="F51" s="38"/>
      <c r="G51" s="38"/>
    </row>
    <row r="52" s="20" customFormat="1" ht="23" customHeight="1" spans="1:7">
      <c r="A52" s="12" t="s">
        <v>107</v>
      </c>
      <c r="B52" s="13"/>
      <c r="C52" s="13"/>
      <c r="D52" s="13"/>
      <c r="E52" s="13"/>
      <c r="F52" s="14"/>
      <c r="G52" s="28"/>
    </row>
    <row r="53" s="20" customFormat="1" ht="23" customHeight="1" spans="1:7">
      <c r="A53" s="12" t="s">
        <v>108</v>
      </c>
      <c r="B53" s="13"/>
      <c r="C53" s="13"/>
      <c r="D53" s="13"/>
      <c r="E53" s="13"/>
      <c r="F53" s="14"/>
      <c r="G53" s="28"/>
    </row>
    <row r="54" s="20" customFormat="1" ht="23" customHeight="1" spans="1:7">
      <c r="A54" s="29" t="s">
        <v>109</v>
      </c>
      <c r="B54" s="30"/>
      <c r="C54" s="30"/>
      <c r="D54" s="30"/>
      <c r="E54" s="30"/>
      <c r="F54" s="31"/>
      <c r="G54" s="32"/>
    </row>
    <row r="55" s="20" customFormat="1" ht="24" customHeight="1" spans="1:7">
      <c r="A55" s="22"/>
      <c r="B55"/>
      <c r="C55" s="23"/>
      <c r="D55" s="24"/>
      <c r="E55" s="22"/>
      <c r="F55"/>
      <c r="G55"/>
    </row>
    <row r="56" s="21" customFormat="1" ht="38" customHeight="1" spans="1:7">
      <c r="A56" s="22"/>
      <c r="B56"/>
      <c r="C56" s="23"/>
      <c r="D56" s="24"/>
      <c r="E56" s="22"/>
      <c r="F56"/>
      <c r="G56"/>
    </row>
    <row r="57" s="21" customFormat="1" ht="29" customHeight="1" spans="1:7">
      <c r="A57" s="22"/>
      <c r="B57"/>
      <c r="C57" s="23"/>
      <c r="D57" s="24"/>
      <c r="E57" s="22"/>
      <c r="F57"/>
      <c r="G57"/>
    </row>
    <row r="58" s="21" customFormat="1" ht="29" customHeight="1" spans="1:7">
      <c r="A58" s="22"/>
      <c r="B58"/>
      <c r="C58" s="23"/>
      <c r="D58" s="24"/>
      <c r="E58" s="22"/>
      <c r="F58"/>
      <c r="G58"/>
    </row>
    <row r="59" spans="1:7">
      <c r="A59" s="22"/>
      <c r="B59"/>
      <c r="C59" s="23"/>
      <c r="D59" s="24"/>
      <c r="E59" s="22"/>
      <c r="F59"/>
      <c r="G59"/>
    </row>
    <row r="60" spans="1:7">
      <c r="A60" s="22"/>
      <c r="B60"/>
      <c r="C60" s="23"/>
      <c r="D60" s="24"/>
      <c r="E60" s="22"/>
      <c r="F60"/>
      <c r="G60"/>
    </row>
  </sheetData>
  <mergeCells count="5">
    <mergeCell ref="A1:G1"/>
    <mergeCell ref="A52:F52"/>
    <mergeCell ref="A53:F53"/>
    <mergeCell ref="A54:F54"/>
    <mergeCell ref="E3:E4"/>
  </mergeCells>
  <pageMargins left="0.590277777777778" right="0.511805555555556" top="0.590277777777778" bottom="0.511805555555556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G60"/>
  <sheetViews>
    <sheetView topLeftCell="A49" workbookViewId="0">
      <selection activeCell="A53" sqref="A53:F53"/>
    </sheetView>
  </sheetViews>
  <sheetFormatPr defaultColWidth="9" defaultRowHeight="14.25" outlineLevelCol="6"/>
  <cols>
    <col min="1" max="1" width="5.33333333333333" style="22" customWidth="1"/>
    <col min="2" max="2" width="9" style="34" customWidth="1"/>
    <col min="3" max="3" width="10.5" style="35" customWidth="1"/>
    <col min="4" max="4" width="24.75" style="36" customWidth="1"/>
    <col min="5" max="5" width="8.66666666666667" style="37" customWidth="1"/>
    <col min="6" max="6" width="19.125" style="34" customWidth="1"/>
    <col min="7" max="7" width="18.625" style="34" customWidth="1"/>
  </cols>
  <sheetData>
    <row r="1" ht="33" customHeight="1" spans="1:7">
      <c r="A1" s="1" t="s">
        <v>1279</v>
      </c>
      <c r="B1" s="2"/>
      <c r="C1" s="2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4" customHeight="1" spans="1:7">
      <c r="A3" s="6" t="str">
        <f>"331"</f>
        <v>331</v>
      </c>
      <c r="B3" s="7" t="str">
        <f>"Z0049120"</f>
        <v>Z0049120</v>
      </c>
      <c r="C3" s="7" t="s">
        <v>128</v>
      </c>
      <c r="D3" s="8" t="s">
        <v>1280</v>
      </c>
      <c r="E3" s="6">
        <v>1</v>
      </c>
      <c r="F3" s="38"/>
      <c r="G3" s="38"/>
    </row>
    <row r="4" s="19" customFormat="1" ht="24" customHeight="1" spans="1:7">
      <c r="A4" s="6" t="str">
        <f>"231"</f>
        <v>231</v>
      </c>
      <c r="B4" s="7" t="str">
        <f>"Z0048787"</f>
        <v>Z0048787</v>
      </c>
      <c r="C4" s="7" t="s">
        <v>679</v>
      </c>
      <c r="D4" s="8" t="s">
        <v>1281</v>
      </c>
      <c r="E4" s="6">
        <v>1</v>
      </c>
      <c r="F4" s="38"/>
      <c r="G4" s="38"/>
    </row>
    <row r="5" s="19" customFormat="1" ht="24" customHeight="1" spans="1:7">
      <c r="A5" s="6" t="str">
        <f>"311"</f>
        <v>311</v>
      </c>
      <c r="B5" s="7" t="str">
        <f>"Z0049129"</f>
        <v>Z0049129</v>
      </c>
      <c r="C5" s="7" t="s">
        <v>799</v>
      </c>
      <c r="D5" s="8" t="s">
        <v>1282</v>
      </c>
      <c r="E5" s="6">
        <v>1</v>
      </c>
      <c r="F5" s="38"/>
      <c r="G5" s="38"/>
    </row>
    <row r="6" s="19" customFormat="1" ht="24" customHeight="1" spans="1:7">
      <c r="A6" s="6" t="str">
        <f>"131"</f>
        <v>131</v>
      </c>
      <c r="B6" s="7" t="str">
        <f>"Z0048802"</f>
        <v>Z0048802</v>
      </c>
      <c r="C6" s="7" t="s">
        <v>682</v>
      </c>
      <c r="D6" s="8" t="s">
        <v>1283</v>
      </c>
      <c r="E6" s="6">
        <v>1</v>
      </c>
      <c r="F6" s="38"/>
      <c r="G6" s="38"/>
    </row>
    <row r="7" s="19" customFormat="1" ht="24" customHeight="1" spans="1:7">
      <c r="A7" s="6" t="str">
        <f>"211"</f>
        <v>211</v>
      </c>
      <c r="B7" s="7" t="str">
        <f>"Z0048936"</f>
        <v>Z0048936</v>
      </c>
      <c r="C7" s="7" t="s">
        <v>685</v>
      </c>
      <c r="D7" s="8" t="s">
        <v>1284</v>
      </c>
      <c r="E7" s="6">
        <v>1</v>
      </c>
      <c r="F7" s="38"/>
      <c r="G7" s="38"/>
    </row>
    <row r="8" s="19" customFormat="1" ht="24" customHeight="1" spans="1:7">
      <c r="A8" s="6" t="str">
        <f>"111"</f>
        <v>111</v>
      </c>
      <c r="B8" s="7" t="str">
        <f>"Z0048884"</f>
        <v>Z0048884</v>
      </c>
      <c r="C8" s="7" t="s">
        <v>667</v>
      </c>
      <c r="D8" s="8" t="s">
        <v>1285</v>
      </c>
      <c r="E8" s="6">
        <v>1</v>
      </c>
      <c r="F8" s="38"/>
      <c r="G8" s="38"/>
    </row>
    <row r="9" s="19" customFormat="1" ht="24" customHeight="1" spans="1:7">
      <c r="A9" s="6" t="str">
        <f>"101"</f>
        <v>101</v>
      </c>
      <c r="B9" s="7" t="str">
        <f>"Z0048905"</f>
        <v>Z0048905</v>
      </c>
      <c r="C9" s="7" t="s">
        <v>38</v>
      </c>
      <c r="D9" s="8" t="s">
        <v>1286</v>
      </c>
      <c r="E9" s="6">
        <v>1</v>
      </c>
      <c r="F9" s="38"/>
      <c r="G9" s="38"/>
    </row>
    <row r="10" s="33" customFormat="1" ht="24" customHeight="1" spans="1:7">
      <c r="A10" s="39" t="str">
        <f>"661"</f>
        <v>661</v>
      </c>
      <c r="B10" s="40" t="str">
        <f>"6822326"</f>
        <v>6822326</v>
      </c>
      <c r="C10" s="40" t="s">
        <v>693</v>
      </c>
      <c r="D10" s="41" t="s">
        <v>940</v>
      </c>
      <c r="E10" s="39">
        <v>2</v>
      </c>
      <c r="F10" s="42"/>
      <c r="G10" s="42"/>
    </row>
    <row r="11" s="19" customFormat="1" ht="24" customHeight="1" spans="1:7">
      <c r="A11" s="6" t="str">
        <f>"659"</f>
        <v>659</v>
      </c>
      <c r="B11" s="7" t="str">
        <f>"6823238"</f>
        <v>6823238</v>
      </c>
      <c r="C11" s="7" t="s">
        <v>592</v>
      </c>
      <c r="D11" s="8" t="s">
        <v>1287</v>
      </c>
      <c r="E11" s="6">
        <v>2</v>
      </c>
      <c r="F11" s="38"/>
      <c r="G11" s="38"/>
    </row>
    <row r="12" s="19" customFormat="1" ht="24" customHeight="1" spans="1:7">
      <c r="A12" s="6" t="str">
        <f>"657"</f>
        <v>657</v>
      </c>
      <c r="B12" s="7" t="str">
        <f>"6822348"</f>
        <v>6822348</v>
      </c>
      <c r="C12" s="7" t="s">
        <v>699</v>
      </c>
      <c r="D12" s="8" t="s">
        <v>1288</v>
      </c>
      <c r="E12" s="6">
        <v>2</v>
      </c>
      <c r="F12" s="38"/>
      <c r="G12" s="38"/>
    </row>
    <row r="13" s="19" customFormat="1" ht="24" customHeight="1" spans="1:7">
      <c r="A13" s="6" t="str">
        <f>"655"</f>
        <v>655</v>
      </c>
      <c r="B13" s="7" t="str">
        <f>"6823080"</f>
        <v>6823080</v>
      </c>
      <c r="C13" s="7" t="s">
        <v>702</v>
      </c>
      <c r="D13" s="8" t="s">
        <v>1289</v>
      </c>
      <c r="E13" s="6">
        <v>2</v>
      </c>
      <c r="F13" s="38"/>
      <c r="G13" s="38"/>
    </row>
    <row r="14" s="19" customFormat="1" ht="24" customHeight="1" spans="1:7">
      <c r="A14" s="6" t="str">
        <f>"669"</f>
        <v>669</v>
      </c>
      <c r="B14" s="7" t="str">
        <f>"568900"</f>
        <v>568900</v>
      </c>
      <c r="C14" s="7" t="s">
        <v>943</v>
      </c>
      <c r="D14" s="8" t="s">
        <v>1290</v>
      </c>
      <c r="E14" s="6">
        <v>1</v>
      </c>
      <c r="F14" s="38"/>
      <c r="G14" s="38"/>
    </row>
    <row r="15" s="19" customFormat="1" ht="24" customHeight="1" spans="1:7">
      <c r="A15" s="6" t="str">
        <f>"510"</f>
        <v>510</v>
      </c>
      <c r="B15" s="7" t="str">
        <f>"428040360"</f>
        <v>428040360</v>
      </c>
      <c r="C15" s="7" t="s">
        <v>42</v>
      </c>
      <c r="D15" s="8" t="s">
        <v>1219</v>
      </c>
      <c r="E15" s="6">
        <v>1</v>
      </c>
      <c r="F15" s="38"/>
      <c r="G15" s="38"/>
    </row>
    <row r="16" s="19" customFormat="1" ht="24" customHeight="1" spans="1:7">
      <c r="A16" s="6" t="str">
        <f>"511"</f>
        <v>511</v>
      </c>
      <c r="B16" s="7" t="str">
        <f>"429045298"</f>
        <v>429045298</v>
      </c>
      <c r="C16" s="7" t="s">
        <v>42</v>
      </c>
      <c r="D16" s="8" t="s">
        <v>1291</v>
      </c>
      <c r="E16" s="6">
        <v>1</v>
      </c>
      <c r="F16" s="38"/>
      <c r="G16" s="38"/>
    </row>
    <row r="17" s="19" customFormat="1" ht="24" customHeight="1" spans="1:7">
      <c r="A17" s="6" t="str">
        <f>"512"</f>
        <v>512</v>
      </c>
      <c r="B17" s="7" t="str">
        <f>"423218165"</f>
        <v>423218165</v>
      </c>
      <c r="C17" s="7" t="s">
        <v>42</v>
      </c>
      <c r="D17" s="8" t="s">
        <v>1292</v>
      </c>
      <c r="E17" s="6">
        <v>1</v>
      </c>
      <c r="F17" s="38"/>
      <c r="G17" s="38"/>
    </row>
    <row r="18" s="19" customFormat="1" ht="24" customHeight="1" spans="1:7">
      <c r="A18" s="6" t="str">
        <f>"513"</f>
        <v>513</v>
      </c>
      <c r="B18" s="7" t="str">
        <f>"426332178"</f>
        <v>426332178</v>
      </c>
      <c r="C18" s="7" t="s">
        <v>42</v>
      </c>
      <c r="D18" s="8" t="s">
        <v>1293</v>
      </c>
      <c r="E18" s="6">
        <v>1</v>
      </c>
      <c r="F18" s="38"/>
      <c r="G18" s="38"/>
    </row>
    <row r="19" s="19" customFormat="1" ht="24" customHeight="1" spans="1:7">
      <c r="A19" s="6" t="str">
        <f>"514"</f>
        <v>514</v>
      </c>
      <c r="B19" s="7" t="str">
        <f>"424525144"</f>
        <v>424525144</v>
      </c>
      <c r="C19" s="7" t="s">
        <v>42</v>
      </c>
      <c r="D19" s="8" t="s">
        <v>1294</v>
      </c>
      <c r="E19" s="6">
        <v>1</v>
      </c>
      <c r="F19" s="38"/>
      <c r="G19" s="38"/>
    </row>
    <row r="20" s="19" customFormat="1" ht="24" customHeight="1" spans="1:7">
      <c r="A20" s="6" t="str">
        <f>"560"</f>
        <v>560</v>
      </c>
      <c r="B20" s="7" t="str">
        <f>"Z0049012"</f>
        <v>Z0049012</v>
      </c>
      <c r="C20" s="7" t="s">
        <v>1295</v>
      </c>
      <c r="D20" s="8" t="s">
        <v>1296</v>
      </c>
      <c r="E20" s="6">
        <v>1</v>
      </c>
      <c r="F20" s="38"/>
      <c r="G20" s="38"/>
    </row>
    <row r="21" s="19" customFormat="1" ht="24" customHeight="1" spans="1:7">
      <c r="A21" s="6" t="str">
        <f>"563"</f>
        <v>563</v>
      </c>
      <c r="B21" s="7" t="str">
        <f>"4746893"</f>
        <v>4746893</v>
      </c>
      <c r="C21" s="7" t="s">
        <v>1295</v>
      </c>
      <c r="D21" s="8" t="s">
        <v>1297</v>
      </c>
      <c r="E21" s="6">
        <v>1</v>
      </c>
      <c r="F21" s="38"/>
      <c r="G21" s="38"/>
    </row>
    <row r="22" s="19" customFormat="1" ht="24" customHeight="1" spans="1:7">
      <c r="A22" s="6" t="str">
        <f>"570"</f>
        <v>570</v>
      </c>
      <c r="B22" s="7" t="str">
        <f>"LSB400380105"</f>
        <v>LSB400380105</v>
      </c>
      <c r="C22" s="7" t="s">
        <v>120</v>
      </c>
      <c r="D22" s="8" t="s">
        <v>1298</v>
      </c>
      <c r="E22" s="6">
        <v>1</v>
      </c>
      <c r="F22" s="38"/>
      <c r="G22" s="38"/>
    </row>
    <row r="23" s="19" customFormat="1" ht="24" customHeight="1" spans="1:7">
      <c r="A23" s="6" t="str">
        <f>"572"</f>
        <v>572</v>
      </c>
      <c r="B23" s="7" t="str">
        <f>"Z0061964"</f>
        <v>Z0061964</v>
      </c>
      <c r="C23" s="7" t="s">
        <v>207</v>
      </c>
      <c r="D23" s="8" t="s">
        <v>1299</v>
      </c>
      <c r="E23" s="6">
        <v>1</v>
      </c>
      <c r="F23" s="38"/>
      <c r="G23" s="38"/>
    </row>
    <row r="24" s="19" customFormat="1" ht="24" customHeight="1" spans="1:7">
      <c r="A24" s="6" t="str">
        <f>"674"</f>
        <v>674</v>
      </c>
      <c r="B24" s="7" t="str">
        <f>"Z0062859"</f>
        <v>Z0062859</v>
      </c>
      <c r="C24" s="7" t="s">
        <v>207</v>
      </c>
      <c r="D24" s="8" t="s">
        <v>1300</v>
      </c>
      <c r="E24" s="6">
        <v>1</v>
      </c>
      <c r="F24" s="38"/>
      <c r="G24" s="38"/>
    </row>
    <row r="25" s="19" customFormat="1" ht="24" customHeight="1" spans="1:7">
      <c r="A25" s="6" t="str">
        <f>"520"</f>
        <v>520</v>
      </c>
      <c r="B25" s="7" t="str">
        <f>"Z0023093"</f>
        <v>Z0023093</v>
      </c>
      <c r="C25" s="7" t="s">
        <v>208</v>
      </c>
      <c r="D25" s="8" t="s">
        <v>1301</v>
      </c>
      <c r="E25" s="6">
        <v>1</v>
      </c>
      <c r="F25" s="38"/>
      <c r="G25" s="38"/>
    </row>
    <row r="26" s="19" customFormat="1" ht="24" customHeight="1" spans="1:7">
      <c r="A26" s="6" t="str">
        <f>"521"</f>
        <v>521</v>
      </c>
      <c r="B26" s="7" t="str">
        <f>"Z0047812"</f>
        <v>Z0047812</v>
      </c>
      <c r="C26" s="7" t="s">
        <v>208</v>
      </c>
      <c r="D26" s="8" t="s">
        <v>1302</v>
      </c>
      <c r="E26" s="6">
        <v>1</v>
      </c>
      <c r="F26" s="38"/>
      <c r="G26" s="38"/>
    </row>
    <row r="27" s="19" customFormat="1" ht="24" customHeight="1" spans="1:7">
      <c r="A27" s="6" t="str">
        <f>"522"</f>
        <v>522</v>
      </c>
      <c r="B27" s="7" t="str">
        <f>"Z0048809"</f>
        <v>Z0048809</v>
      </c>
      <c r="C27" s="7" t="s">
        <v>208</v>
      </c>
      <c r="D27" s="8" t="s">
        <v>1303</v>
      </c>
      <c r="E27" s="6">
        <v>1</v>
      </c>
      <c r="F27" s="38"/>
      <c r="G27" s="38"/>
    </row>
    <row r="28" s="19" customFormat="1" ht="24" customHeight="1" spans="1:7">
      <c r="A28" s="6" t="str">
        <f>"531"</f>
        <v>531</v>
      </c>
      <c r="B28" s="7" t="str">
        <f>"Z0052186"</f>
        <v>Z0052186</v>
      </c>
      <c r="C28" s="7" t="s">
        <v>208</v>
      </c>
      <c r="D28" s="8" t="s">
        <v>1304</v>
      </c>
      <c r="E28" s="6">
        <v>1</v>
      </c>
      <c r="F28" s="38"/>
      <c r="G28" s="38"/>
    </row>
    <row r="29" s="19" customFormat="1" ht="24" customHeight="1" spans="1:7">
      <c r="A29" s="6" t="str">
        <f>"632"</f>
        <v>632</v>
      </c>
      <c r="B29" s="7" t="str">
        <f>"SBB354318012"</f>
        <v>SBB354318012</v>
      </c>
      <c r="C29" s="7" t="s">
        <v>208</v>
      </c>
      <c r="D29" s="8" t="s">
        <v>1305</v>
      </c>
      <c r="E29" s="6">
        <v>1</v>
      </c>
      <c r="F29" s="38"/>
      <c r="G29" s="38"/>
    </row>
    <row r="30" s="19" customFormat="1" ht="24" customHeight="1" spans="1:7">
      <c r="A30" s="6" t="str">
        <f>"634"</f>
        <v>634</v>
      </c>
      <c r="B30" s="7" t="str">
        <f>"SBB292260011"</f>
        <v>SBB292260011</v>
      </c>
      <c r="C30" s="7" t="s">
        <v>208</v>
      </c>
      <c r="D30" s="8" t="s">
        <v>1306</v>
      </c>
      <c r="E30" s="6">
        <v>1</v>
      </c>
      <c r="F30" s="38"/>
      <c r="G30" s="38"/>
    </row>
    <row r="31" s="19" customFormat="1" ht="24" customHeight="1" spans="1:7">
      <c r="A31" s="6" t="str">
        <f>"3003"</f>
        <v>3003</v>
      </c>
      <c r="B31" s="7" t="str">
        <f>"Z0052401"</f>
        <v>Z0052401</v>
      </c>
      <c r="C31" s="7" t="s">
        <v>957</v>
      </c>
      <c r="D31" s="8" t="s">
        <v>1307</v>
      </c>
      <c r="E31" s="6">
        <v>1</v>
      </c>
      <c r="F31" s="38"/>
      <c r="G31" s="38"/>
    </row>
    <row r="32" s="19" customFormat="1" ht="24" customHeight="1" spans="1:7">
      <c r="A32" s="6" t="str">
        <f>"3103"</f>
        <v>3103</v>
      </c>
      <c r="B32" s="7" t="str">
        <f>"Z0052448"</f>
        <v>Z0052448</v>
      </c>
      <c r="C32" s="7" t="s">
        <v>958</v>
      </c>
      <c r="D32" s="8" t="s">
        <v>1308</v>
      </c>
      <c r="E32" s="6">
        <v>1</v>
      </c>
      <c r="F32" s="38"/>
      <c r="G32" s="38"/>
    </row>
    <row r="33" s="19" customFormat="1" ht="24" customHeight="1" spans="1:7">
      <c r="A33" s="6" t="str">
        <f>"001"</f>
        <v>001</v>
      </c>
      <c r="B33" s="7" t="str">
        <f>"Z0108436"</f>
        <v>Z0108436</v>
      </c>
      <c r="C33" s="7" t="s">
        <v>988</v>
      </c>
      <c r="D33" s="8" t="s">
        <v>1309</v>
      </c>
      <c r="E33" s="6">
        <v>1</v>
      </c>
      <c r="F33" s="38"/>
      <c r="G33" s="38"/>
    </row>
    <row r="34" s="19" customFormat="1" ht="24" customHeight="1" spans="1:7">
      <c r="A34" s="6" t="str">
        <f>"682"</f>
        <v>682</v>
      </c>
      <c r="B34" s="7" t="str">
        <f>"Z0056989"</f>
        <v>Z0056989</v>
      </c>
      <c r="C34" s="7" t="s">
        <v>136</v>
      </c>
      <c r="D34" s="8" t="s">
        <v>1271</v>
      </c>
      <c r="E34" s="6">
        <v>1</v>
      </c>
      <c r="F34" s="38"/>
      <c r="G34" s="38"/>
    </row>
    <row r="35" s="19" customFormat="1" ht="24" customHeight="1" spans="1:7">
      <c r="A35" s="6" t="str">
        <f>"14"</f>
        <v>14</v>
      </c>
      <c r="B35" s="7" t="str">
        <f>"OIL STICK"</f>
        <v>OIL STICK</v>
      </c>
      <c r="C35" s="7" t="s">
        <v>1159</v>
      </c>
      <c r="D35" s="8" t="s">
        <v>1310</v>
      </c>
      <c r="E35" s="6">
        <v>1</v>
      </c>
      <c r="F35" s="38"/>
      <c r="G35" s="38"/>
    </row>
    <row r="36" s="19" customFormat="1" ht="24" customHeight="1" spans="1:7">
      <c r="A36" s="6" t="str">
        <f>"061"</f>
        <v>061</v>
      </c>
      <c r="B36" s="7" t="str">
        <f>"Z0051727"</f>
        <v>Z0051727</v>
      </c>
      <c r="C36" s="7" t="s">
        <v>738</v>
      </c>
      <c r="D36" s="8" t="s">
        <v>1235</v>
      </c>
      <c r="E36" s="6">
        <v>1</v>
      </c>
      <c r="F36" s="38"/>
      <c r="G36" s="38"/>
    </row>
    <row r="37" s="19" customFormat="1" ht="24" customHeight="1" spans="1:7">
      <c r="A37" s="6" t="str">
        <f>"031"</f>
        <v>031</v>
      </c>
      <c r="B37" s="7" t="str">
        <f>"Z004955003"</f>
        <v>Z004955003</v>
      </c>
      <c r="C37" s="7" t="s">
        <v>9</v>
      </c>
      <c r="D37" s="8" t="s">
        <v>1311</v>
      </c>
      <c r="E37" s="6" t="str">
        <f t="shared" ref="E37:E42" si="0">"1"</f>
        <v>1</v>
      </c>
      <c r="F37" s="38"/>
      <c r="G37" s="38"/>
    </row>
    <row r="38" s="19" customFormat="1" ht="24" customHeight="1" spans="1:7">
      <c r="A38" s="6" t="str">
        <f>"032"</f>
        <v>032</v>
      </c>
      <c r="B38" s="7" t="str">
        <f>"Z0049386"</f>
        <v>Z0049386</v>
      </c>
      <c r="C38" s="7" t="s">
        <v>9</v>
      </c>
      <c r="D38" s="8" t="s">
        <v>1312</v>
      </c>
      <c r="E38" s="6" t="str">
        <f t="shared" si="0"/>
        <v>1</v>
      </c>
      <c r="F38" s="38"/>
      <c r="G38" s="38"/>
    </row>
    <row r="39" s="19" customFormat="1" ht="24" customHeight="1" spans="1:7">
      <c r="A39" s="6" t="str">
        <f>"033"</f>
        <v>033</v>
      </c>
      <c r="B39" s="7" t="str">
        <f>"Z0049564"</f>
        <v>Z0049564</v>
      </c>
      <c r="C39" s="7" t="s">
        <v>9</v>
      </c>
      <c r="D39" s="8" t="s">
        <v>1313</v>
      </c>
      <c r="E39" s="6" t="str">
        <f>"2"</f>
        <v>2</v>
      </c>
      <c r="F39" s="38"/>
      <c r="G39" s="38"/>
    </row>
    <row r="40" s="19" customFormat="1" ht="24" customHeight="1" spans="1:7">
      <c r="A40" s="6" t="str">
        <f>"035"</f>
        <v>035</v>
      </c>
      <c r="B40" s="7" t="str">
        <f>"Z0050475"</f>
        <v>Z0050475</v>
      </c>
      <c r="C40" s="7" t="s">
        <v>9</v>
      </c>
      <c r="D40" s="8" t="s">
        <v>1314</v>
      </c>
      <c r="E40" s="6" t="str">
        <f>"2"</f>
        <v>2</v>
      </c>
      <c r="F40" s="38"/>
      <c r="G40" s="38"/>
    </row>
    <row r="41" s="19" customFormat="1" ht="24" customHeight="1" spans="1:7">
      <c r="A41" s="6" t="str">
        <f>"037"</f>
        <v>037</v>
      </c>
      <c r="B41" s="7" t="str">
        <f>"Z005239623"</f>
        <v>Z005239623</v>
      </c>
      <c r="C41" s="7" t="s">
        <v>9</v>
      </c>
      <c r="D41" s="8" t="s">
        <v>1315</v>
      </c>
      <c r="E41" s="6" t="str">
        <f t="shared" si="0"/>
        <v>1</v>
      </c>
      <c r="F41" s="38"/>
      <c r="G41" s="38"/>
    </row>
    <row r="42" s="19" customFormat="1" ht="24" customHeight="1" spans="1:7">
      <c r="A42" s="6" t="str">
        <f>"038"</f>
        <v>038</v>
      </c>
      <c r="B42" s="7" t="str">
        <f>"Z0049729"</f>
        <v>Z0049729</v>
      </c>
      <c r="C42" s="7" t="s">
        <v>9</v>
      </c>
      <c r="D42" s="8" t="s">
        <v>1316</v>
      </c>
      <c r="E42" s="6" t="str">
        <f t="shared" si="0"/>
        <v>1</v>
      </c>
      <c r="F42" s="38"/>
      <c r="G42" s="38"/>
    </row>
    <row r="43" s="19" customFormat="1" ht="24" customHeight="1" spans="1:7">
      <c r="A43" s="6" t="str">
        <f>"609"</f>
        <v>609</v>
      </c>
      <c r="B43" s="7" t="str">
        <f>"Y0009410"</f>
        <v>Y0009410</v>
      </c>
      <c r="C43" s="7" t="s">
        <v>92</v>
      </c>
      <c r="D43" s="8" t="s">
        <v>1317</v>
      </c>
      <c r="E43" s="6">
        <v>4</v>
      </c>
      <c r="F43" s="38"/>
      <c r="G43" s="38"/>
    </row>
    <row r="44" s="19" customFormat="1" ht="24" customHeight="1" spans="1:7">
      <c r="A44" s="6" t="s">
        <v>761</v>
      </c>
      <c r="B44" s="7" t="s">
        <v>762</v>
      </c>
      <c r="C44" s="7" t="s">
        <v>352</v>
      </c>
      <c r="D44" s="8" t="s">
        <v>1243</v>
      </c>
      <c r="E44" s="6">
        <v>1</v>
      </c>
      <c r="F44" s="38"/>
      <c r="G44" s="38"/>
    </row>
    <row r="45" s="19" customFormat="1" ht="24" customHeight="1" spans="1:7">
      <c r="A45" s="6" t="str">
        <f>"804"</f>
        <v>804</v>
      </c>
      <c r="B45" s="7" t="str">
        <f>"DJSTDR112"</f>
        <v>DJSTDR112</v>
      </c>
      <c r="C45" s="7" t="s">
        <v>764</v>
      </c>
      <c r="D45" s="8" t="s">
        <v>1001</v>
      </c>
      <c r="E45" s="6">
        <v>1</v>
      </c>
      <c r="F45" s="38"/>
      <c r="G45" s="38"/>
    </row>
    <row r="46" s="19" customFormat="1" ht="24" customHeight="1" spans="1:7">
      <c r="A46" s="6" t="str">
        <f>"16"</f>
        <v>16</v>
      </c>
      <c r="B46" s="7" t="str">
        <f>"EYC3710INT"</f>
        <v>EYC3710INT</v>
      </c>
      <c r="C46" s="7" t="s">
        <v>1244</v>
      </c>
      <c r="D46" s="8" t="s">
        <v>1318</v>
      </c>
      <c r="E46" s="6">
        <v>1</v>
      </c>
      <c r="F46" s="38"/>
      <c r="G46" s="38"/>
    </row>
    <row r="47" s="19" customFormat="1" ht="24" customHeight="1" spans="1:7">
      <c r="A47" s="6" t="str">
        <f>"15"</f>
        <v>15</v>
      </c>
      <c r="B47" s="7" t="str">
        <f>"LU1BHP94AH361006FL"</f>
        <v>LU1BHP94AH361006FL</v>
      </c>
      <c r="C47" s="7" t="s">
        <v>1065</v>
      </c>
      <c r="D47" s="8" t="s">
        <v>1319</v>
      </c>
      <c r="E47" s="6">
        <v>1</v>
      </c>
      <c r="F47" s="38"/>
      <c r="G47" s="38"/>
    </row>
    <row r="48" s="19" customFormat="1" ht="24" customHeight="1" spans="1:7">
      <c r="A48" s="6">
        <v>20</v>
      </c>
      <c r="B48" s="7" t="s">
        <v>1320</v>
      </c>
      <c r="C48" s="7" t="s">
        <v>1067</v>
      </c>
      <c r="D48" s="8" t="s">
        <v>1320</v>
      </c>
      <c r="E48" s="6">
        <v>1</v>
      </c>
      <c r="F48" s="38"/>
      <c r="G48" s="38"/>
    </row>
    <row r="49" s="19" customFormat="1" ht="24" customHeight="1" spans="1:7">
      <c r="A49" s="6">
        <v>21</v>
      </c>
      <c r="B49" s="7" t="s">
        <v>1321</v>
      </c>
      <c r="C49" s="7" t="s">
        <v>1185</v>
      </c>
      <c r="D49" s="8" t="s">
        <v>1321</v>
      </c>
      <c r="E49" s="6">
        <v>1</v>
      </c>
      <c r="F49" s="38"/>
      <c r="G49" s="38"/>
    </row>
    <row r="50" s="19" customFormat="1" ht="24" customHeight="1" spans="1:7">
      <c r="A50" s="6">
        <v>22</v>
      </c>
      <c r="B50" s="7" t="s">
        <v>1322</v>
      </c>
      <c r="C50" s="7" t="s">
        <v>1187</v>
      </c>
      <c r="D50" s="8" t="s">
        <v>1322</v>
      </c>
      <c r="E50" s="6">
        <v>1</v>
      </c>
      <c r="F50" s="38"/>
      <c r="G50" s="38"/>
    </row>
    <row r="51" s="19" customFormat="1" ht="24" customHeight="1" spans="1:7">
      <c r="A51" s="6" t="str">
        <f>"2610"</f>
        <v>2610</v>
      </c>
      <c r="B51" s="7" t="str">
        <f>"Z0108491"</f>
        <v>Z0108491</v>
      </c>
      <c r="C51" s="7" t="s">
        <v>1323</v>
      </c>
      <c r="D51" s="8" t="s">
        <v>1324</v>
      </c>
      <c r="E51" s="6">
        <v>1</v>
      </c>
      <c r="F51" s="38"/>
      <c r="G51" s="38"/>
    </row>
    <row r="52" s="20" customFormat="1" ht="24" customHeight="1" spans="1:7">
      <c r="A52" s="12" t="s">
        <v>107</v>
      </c>
      <c r="B52" s="13"/>
      <c r="C52" s="13"/>
      <c r="D52" s="13"/>
      <c r="E52" s="13"/>
      <c r="F52" s="14"/>
      <c r="G52" s="28"/>
    </row>
    <row r="53" s="20" customFormat="1" ht="24" customHeight="1" spans="1:7">
      <c r="A53" s="12" t="s">
        <v>108</v>
      </c>
      <c r="B53" s="13"/>
      <c r="C53" s="13"/>
      <c r="D53" s="13"/>
      <c r="E53" s="13"/>
      <c r="F53" s="14"/>
      <c r="G53" s="28"/>
    </row>
    <row r="54" s="20" customFormat="1" ht="24" customHeight="1" spans="1:7">
      <c r="A54" s="29" t="s">
        <v>109</v>
      </c>
      <c r="B54" s="30"/>
      <c r="C54" s="30"/>
      <c r="D54" s="30"/>
      <c r="E54" s="30"/>
      <c r="F54" s="31"/>
      <c r="G54" s="32"/>
    </row>
    <row r="55" s="20" customFormat="1" ht="24" customHeight="1" spans="1:7">
      <c r="A55" s="22"/>
      <c r="B55"/>
      <c r="C55" s="23"/>
      <c r="D55" s="24"/>
      <c r="E55" s="22"/>
      <c r="F55"/>
      <c r="G55"/>
    </row>
    <row r="56" s="21" customFormat="1" ht="38" customHeight="1" spans="1:7">
      <c r="A56" s="22"/>
      <c r="B56"/>
      <c r="C56" s="23"/>
      <c r="D56" s="24"/>
      <c r="E56" s="22"/>
      <c r="F56"/>
      <c r="G56"/>
    </row>
    <row r="57" s="21" customFormat="1" ht="29" customHeight="1" spans="1:7">
      <c r="A57" s="22"/>
      <c r="B57"/>
      <c r="C57" s="23"/>
      <c r="D57" s="24"/>
      <c r="E57" s="22"/>
      <c r="F57"/>
      <c r="G57"/>
    </row>
    <row r="58" spans="2:7">
      <c r="B58"/>
      <c r="C58" s="23"/>
      <c r="D58" s="24"/>
      <c r="E58" s="22"/>
      <c r="F58"/>
      <c r="G58"/>
    </row>
    <row r="59" spans="2:7">
      <c r="B59"/>
      <c r="C59" s="23"/>
      <c r="D59" s="24"/>
      <c r="E59" s="22"/>
      <c r="F59"/>
      <c r="G59"/>
    </row>
    <row r="60" spans="2:7">
      <c r="B60"/>
      <c r="C60" s="23"/>
      <c r="D60" s="24"/>
      <c r="E60" s="22"/>
      <c r="F60"/>
      <c r="G60"/>
    </row>
  </sheetData>
  <mergeCells count="4">
    <mergeCell ref="A1:G1"/>
    <mergeCell ref="A52:F52"/>
    <mergeCell ref="A53:F53"/>
    <mergeCell ref="A54:F54"/>
  </mergeCells>
  <pageMargins left="0.511805555555556" right="0.432638888888889" top="0.511805555555556" bottom="0.511805555555556" header="0.5" footer="0.5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G73"/>
  <sheetViews>
    <sheetView topLeftCell="A58" workbookViewId="0">
      <selection activeCell="A68" sqref="A68:F68"/>
    </sheetView>
  </sheetViews>
  <sheetFormatPr defaultColWidth="9" defaultRowHeight="14.25" outlineLevelCol="6"/>
  <cols>
    <col min="1" max="1" width="5.66666666666667" style="22" customWidth="1"/>
    <col min="2" max="2" width="8.66666666666667" customWidth="1"/>
    <col min="3" max="3" width="17.4166666666667" style="23" customWidth="1"/>
    <col min="4" max="4" width="25" style="24" customWidth="1"/>
    <col min="5" max="5" width="7.41666666666667" style="22" customWidth="1"/>
    <col min="6" max="6" width="19.5" customWidth="1"/>
    <col min="7" max="7" width="18.125" customWidth="1"/>
  </cols>
  <sheetData>
    <row r="1" ht="30" customHeight="1" spans="1:7">
      <c r="A1" s="1" t="s">
        <v>1325</v>
      </c>
      <c r="B1" s="2"/>
      <c r="C1" s="25"/>
      <c r="D1" s="3"/>
      <c r="E1" s="2"/>
      <c r="F1" s="2"/>
      <c r="G1" s="2"/>
    </row>
    <row r="2" ht="24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s="19" customFormat="1" ht="24" customHeight="1" spans="1:7">
      <c r="A3" s="6">
        <v>5</v>
      </c>
      <c r="B3" s="7">
        <v>85234222</v>
      </c>
      <c r="C3" s="7" t="s">
        <v>101</v>
      </c>
      <c r="D3" s="8" t="s">
        <v>1326</v>
      </c>
      <c r="E3" s="6">
        <v>1</v>
      </c>
      <c r="F3" s="26"/>
      <c r="G3" s="26"/>
    </row>
    <row r="4" s="19" customFormat="1" ht="24" customHeight="1" spans="1:7">
      <c r="A4" s="6">
        <v>10</v>
      </c>
      <c r="B4" s="7">
        <v>84066393</v>
      </c>
      <c r="C4" s="7" t="s">
        <v>1327</v>
      </c>
      <c r="D4" s="8" t="s">
        <v>1328</v>
      </c>
      <c r="E4" s="6">
        <v>1</v>
      </c>
      <c r="F4" s="26"/>
      <c r="G4" s="26"/>
    </row>
    <row r="5" s="19" customFormat="1" ht="24" customHeight="1" spans="1:7">
      <c r="A5" s="6">
        <v>13</v>
      </c>
      <c r="B5" s="7">
        <v>84066423</v>
      </c>
      <c r="C5" s="7" t="s">
        <v>9</v>
      </c>
      <c r="D5" s="8" t="s">
        <v>1329</v>
      </c>
      <c r="E5" s="6">
        <v>1</v>
      </c>
      <c r="F5" s="26"/>
      <c r="G5" s="26"/>
    </row>
    <row r="6" s="19" customFormat="1" ht="24" customHeight="1" spans="1:7">
      <c r="A6" s="6">
        <v>25</v>
      </c>
      <c r="B6" s="7">
        <v>85234338</v>
      </c>
      <c r="C6" s="7" t="s">
        <v>9</v>
      </c>
      <c r="D6" s="8" t="s">
        <v>1330</v>
      </c>
      <c r="E6" s="6">
        <v>1</v>
      </c>
      <c r="F6" s="26"/>
      <c r="G6" s="26"/>
    </row>
    <row r="7" s="19" customFormat="1" ht="24" customHeight="1" spans="1:7">
      <c r="A7" s="6">
        <v>61</v>
      </c>
      <c r="B7" s="7">
        <v>84075538</v>
      </c>
      <c r="C7" s="7" t="s">
        <v>9</v>
      </c>
      <c r="D7" s="8" t="s">
        <v>1331</v>
      </c>
      <c r="E7" s="6">
        <v>1</v>
      </c>
      <c r="F7" s="26"/>
      <c r="G7" s="26"/>
    </row>
    <row r="8" s="19" customFormat="1" ht="24" customHeight="1" spans="1:7">
      <c r="A8" s="6">
        <v>101</v>
      </c>
      <c r="B8" s="7">
        <v>23749490</v>
      </c>
      <c r="C8" s="7" t="s">
        <v>1332</v>
      </c>
      <c r="D8" s="8" t="s">
        <v>1333</v>
      </c>
      <c r="E8" s="6">
        <v>1</v>
      </c>
      <c r="F8" s="26"/>
      <c r="G8" s="26"/>
    </row>
    <row r="9" s="19" customFormat="1" ht="24" customHeight="1" spans="1:7">
      <c r="A9" s="6">
        <v>102</v>
      </c>
      <c r="B9" s="7">
        <v>83604596</v>
      </c>
      <c r="C9" s="7" t="s">
        <v>1334</v>
      </c>
      <c r="D9" s="8" t="s">
        <v>1335</v>
      </c>
      <c r="E9" s="6">
        <v>1</v>
      </c>
      <c r="F9" s="26"/>
      <c r="G9" s="26"/>
    </row>
    <row r="10" s="19" customFormat="1" ht="24" customHeight="1" spans="1:7">
      <c r="A10" s="6">
        <v>104</v>
      </c>
      <c r="B10" s="7">
        <v>14029456</v>
      </c>
      <c r="C10" s="7" t="s">
        <v>1336</v>
      </c>
      <c r="D10" s="8" t="s">
        <v>1337</v>
      </c>
      <c r="E10" s="6">
        <v>4</v>
      </c>
      <c r="F10" s="26"/>
      <c r="G10" s="26"/>
    </row>
    <row r="11" s="19" customFormat="1" ht="24" customHeight="1" spans="1:7">
      <c r="A11" s="6">
        <v>105</v>
      </c>
      <c r="B11" s="7">
        <v>14029510</v>
      </c>
      <c r="C11" s="7" t="s">
        <v>1338</v>
      </c>
      <c r="D11" s="8" t="s">
        <v>1339</v>
      </c>
      <c r="E11" s="6">
        <v>1</v>
      </c>
      <c r="F11" s="26"/>
      <c r="G11" s="26"/>
    </row>
    <row r="12" s="19" customFormat="1" ht="24" customHeight="1" spans="1:7">
      <c r="A12" s="6">
        <v>106</v>
      </c>
      <c r="B12" s="7">
        <v>14029499</v>
      </c>
      <c r="C12" s="7" t="s">
        <v>1340</v>
      </c>
      <c r="D12" s="8" t="s">
        <v>1341</v>
      </c>
      <c r="E12" s="6">
        <v>1</v>
      </c>
      <c r="F12" s="26"/>
      <c r="G12" s="26"/>
    </row>
    <row r="13" s="19" customFormat="1" ht="24" customHeight="1" spans="1:7">
      <c r="A13" s="6">
        <v>107</v>
      </c>
      <c r="B13" s="7">
        <v>85234443</v>
      </c>
      <c r="C13" s="7" t="s">
        <v>1342</v>
      </c>
      <c r="D13" s="8" t="s">
        <v>1343</v>
      </c>
      <c r="E13" s="6">
        <v>1</v>
      </c>
      <c r="F13" s="26"/>
      <c r="G13" s="26"/>
    </row>
    <row r="14" s="19" customFormat="1" ht="24" customHeight="1" spans="1:7">
      <c r="A14" s="6">
        <v>100</v>
      </c>
      <c r="B14" s="7">
        <v>85234389</v>
      </c>
      <c r="C14" s="7" t="s">
        <v>38</v>
      </c>
      <c r="D14" s="8" t="s">
        <v>1344</v>
      </c>
      <c r="E14" s="6">
        <v>1</v>
      </c>
      <c r="F14" s="26"/>
      <c r="G14" s="26"/>
    </row>
    <row r="15" s="19" customFormat="1" ht="24" customHeight="1" spans="1:7">
      <c r="A15" s="6">
        <v>199</v>
      </c>
      <c r="B15" s="7">
        <v>88202453</v>
      </c>
      <c r="C15" s="7" t="s">
        <v>52</v>
      </c>
      <c r="D15" s="8" t="s">
        <v>1345</v>
      </c>
      <c r="E15" s="6">
        <v>1</v>
      </c>
      <c r="F15" s="26"/>
      <c r="G15" s="26"/>
    </row>
    <row r="16" s="19" customFormat="1" ht="24" customHeight="1" spans="1:7">
      <c r="A16" s="6">
        <v>201</v>
      </c>
      <c r="B16" s="7">
        <v>89673867</v>
      </c>
      <c r="C16" s="7" t="s">
        <v>1346</v>
      </c>
      <c r="D16" s="8" t="s">
        <v>1347</v>
      </c>
      <c r="E16" s="6">
        <v>1</v>
      </c>
      <c r="F16" s="26"/>
      <c r="G16" s="26"/>
    </row>
    <row r="17" s="19" customFormat="1" ht="24" customHeight="1" spans="1:7">
      <c r="A17" s="6">
        <v>299</v>
      </c>
      <c r="B17" s="7">
        <v>20328354</v>
      </c>
      <c r="C17" s="7" t="s">
        <v>82</v>
      </c>
      <c r="D17" s="8" t="s">
        <v>1348</v>
      </c>
      <c r="E17" s="6">
        <v>1</v>
      </c>
      <c r="F17" s="27"/>
      <c r="G17" s="26"/>
    </row>
    <row r="18" s="19" customFormat="1" ht="24" customHeight="1" spans="1:7">
      <c r="A18" s="6">
        <v>301</v>
      </c>
      <c r="B18" s="7">
        <v>20328370</v>
      </c>
      <c r="C18" s="7" t="s">
        <v>1349</v>
      </c>
      <c r="D18" s="8" t="s">
        <v>1350</v>
      </c>
      <c r="E18" s="6">
        <v>1</v>
      </c>
      <c r="F18" s="27"/>
      <c r="G18" s="26"/>
    </row>
    <row r="19" s="19" customFormat="1" ht="24" customHeight="1" spans="1:7">
      <c r="A19" s="6">
        <v>110</v>
      </c>
      <c r="B19" s="7">
        <v>13235834</v>
      </c>
      <c r="C19" s="7" t="s">
        <v>1351</v>
      </c>
      <c r="D19" s="8" t="s">
        <v>1352</v>
      </c>
      <c r="E19" s="6">
        <v>1</v>
      </c>
      <c r="F19" s="26"/>
      <c r="G19" s="26"/>
    </row>
    <row r="20" s="19" customFormat="1" ht="24" customHeight="1" spans="1:7">
      <c r="A20" s="6">
        <v>111</v>
      </c>
      <c r="B20" s="7">
        <v>13235834</v>
      </c>
      <c r="C20" s="7" t="s">
        <v>1351</v>
      </c>
      <c r="D20" s="8" t="s">
        <v>1352</v>
      </c>
      <c r="E20" s="6">
        <v>1</v>
      </c>
      <c r="F20" s="26"/>
      <c r="G20" s="26"/>
    </row>
    <row r="21" s="19" customFormat="1" ht="24" customHeight="1" spans="1:7">
      <c r="A21" s="6">
        <v>210</v>
      </c>
      <c r="B21" s="7">
        <v>13234757</v>
      </c>
      <c r="C21" s="7" t="s">
        <v>1353</v>
      </c>
      <c r="D21" s="8" t="s">
        <v>1354</v>
      </c>
      <c r="E21" s="6">
        <v>2</v>
      </c>
      <c r="F21" s="26"/>
      <c r="G21" s="26"/>
    </row>
    <row r="22" s="19" customFormat="1" ht="24" customHeight="1" spans="1:7">
      <c r="A22" s="6">
        <v>211</v>
      </c>
      <c r="B22" s="7">
        <v>84175206</v>
      </c>
      <c r="C22" s="7" t="s">
        <v>1353</v>
      </c>
      <c r="D22" s="8" t="s">
        <v>1355</v>
      </c>
      <c r="E22" s="6">
        <v>1</v>
      </c>
      <c r="F22" s="26"/>
      <c r="G22" s="26"/>
    </row>
    <row r="23" s="19" customFormat="1" ht="24" customHeight="1" spans="1:7">
      <c r="A23" s="6">
        <v>310</v>
      </c>
      <c r="B23" s="7">
        <v>13237594</v>
      </c>
      <c r="C23" s="7" t="s">
        <v>1356</v>
      </c>
      <c r="D23" s="8" t="s">
        <v>1100</v>
      </c>
      <c r="E23" s="6">
        <v>1</v>
      </c>
      <c r="F23" s="26"/>
      <c r="G23" s="26"/>
    </row>
    <row r="24" s="19" customFormat="1" ht="24" customHeight="1" spans="1:7">
      <c r="A24" s="6">
        <v>311</v>
      </c>
      <c r="B24" s="7">
        <v>13250590</v>
      </c>
      <c r="C24" s="7" t="s">
        <v>1356</v>
      </c>
      <c r="D24" s="8" t="s">
        <v>1101</v>
      </c>
      <c r="E24" s="6">
        <v>2</v>
      </c>
      <c r="F24" s="26"/>
      <c r="G24" s="26"/>
    </row>
    <row r="25" s="19" customFormat="1" ht="24" customHeight="1" spans="1:7">
      <c r="A25" s="6">
        <v>161</v>
      </c>
      <c r="B25" s="7">
        <v>13257676</v>
      </c>
      <c r="C25" s="7" t="s">
        <v>1357</v>
      </c>
      <c r="D25" s="8" t="s">
        <v>1358</v>
      </c>
      <c r="E25" s="6">
        <v>1</v>
      </c>
      <c r="F25" s="26"/>
      <c r="G25" s="26"/>
    </row>
    <row r="26" s="19" customFormat="1" ht="24" customHeight="1" spans="1:7">
      <c r="A26" s="6">
        <v>162</v>
      </c>
      <c r="B26" s="7">
        <v>13257668</v>
      </c>
      <c r="C26" s="7" t="s">
        <v>1357</v>
      </c>
      <c r="D26" s="8" t="s">
        <v>1359</v>
      </c>
      <c r="E26" s="6">
        <v>1</v>
      </c>
      <c r="F26" s="26"/>
      <c r="G26" s="26"/>
    </row>
    <row r="27" s="19" customFormat="1" ht="24" customHeight="1" spans="1:7">
      <c r="A27" s="6">
        <v>163</v>
      </c>
      <c r="B27" s="7">
        <v>13264117</v>
      </c>
      <c r="C27" s="7" t="s">
        <v>1357</v>
      </c>
      <c r="D27" s="8" t="s">
        <v>1360</v>
      </c>
      <c r="E27" s="6">
        <v>1</v>
      </c>
      <c r="F27" s="26"/>
      <c r="G27" s="26"/>
    </row>
    <row r="28" s="19" customFormat="1" ht="24" customHeight="1" spans="1:7">
      <c r="A28" s="6">
        <v>164</v>
      </c>
      <c r="B28" s="7">
        <v>13264419</v>
      </c>
      <c r="C28" s="7" t="s">
        <v>1357</v>
      </c>
      <c r="D28" s="8" t="s">
        <v>1361</v>
      </c>
      <c r="E28" s="6">
        <v>8</v>
      </c>
      <c r="F28" s="26"/>
      <c r="G28" s="26"/>
    </row>
    <row r="29" s="19" customFormat="1" ht="24" customHeight="1" spans="1:7">
      <c r="A29" s="6">
        <v>3108</v>
      </c>
      <c r="B29" s="7">
        <v>175153</v>
      </c>
      <c r="C29" s="7" t="s">
        <v>133</v>
      </c>
      <c r="D29" s="8" t="s">
        <v>1362</v>
      </c>
      <c r="E29" s="6">
        <v>1</v>
      </c>
      <c r="F29" s="26"/>
      <c r="G29" s="26"/>
    </row>
    <row r="30" s="19" customFormat="1" ht="24" customHeight="1" spans="1:7">
      <c r="A30" s="6">
        <v>3203</v>
      </c>
      <c r="B30" s="7">
        <v>84185686</v>
      </c>
      <c r="C30" s="7" t="s">
        <v>121</v>
      </c>
      <c r="D30" s="8" t="s">
        <v>1363</v>
      </c>
      <c r="E30" s="6">
        <v>2</v>
      </c>
      <c r="F30" s="26"/>
      <c r="G30" s="26"/>
    </row>
    <row r="31" s="19" customFormat="1" ht="24" customHeight="1" spans="1:7">
      <c r="A31" s="6">
        <v>103</v>
      </c>
      <c r="B31" s="7">
        <v>14029464</v>
      </c>
      <c r="C31" s="7" t="s">
        <v>120</v>
      </c>
      <c r="D31" s="8" t="s">
        <v>1364</v>
      </c>
      <c r="E31" s="6">
        <v>1</v>
      </c>
      <c r="F31" s="26"/>
      <c r="G31" s="26"/>
    </row>
    <row r="32" s="19" customFormat="1" ht="24" customHeight="1" spans="1:7">
      <c r="A32" s="6">
        <v>171</v>
      </c>
      <c r="B32" s="7">
        <v>84189495</v>
      </c>
      <c r="C32" s="7" t="s">
        <v>1365</v>
      </c>
      <c r="D32" s="8" t="s">
        <v>1366</v>
      </c>
      <c r="E32" s="6">
        <v>1</v>
      </c>
      <c r="F32" s="26"/>
      <c r="G32" s="26"/>
    </row>
    <row r="33" s="19" customFormat="1" ht="24" customHeight="1" spans="1:7">
      <c r="A33" s="6">
        <v>172</v>
      </c>
      <c r="B33" s="7">
        <v>84189363</v>
      </c>
      <c r="C33" s="7" t="s">
        <v>1365</v>
      </c>
      <c r="D33" s="8" t="s">
        <v>1367</v>
      </c>
      <c r="E33" s="6">
        <v>1</v>
      </c>
      <c r="F33" s="26"/>
      <c r="G33" s="26"/>
    </row>
    <row r="34" s="19" customFormat="1" ht="24" customHeight="1" spans="1:7">
      <c r="A34" s="6">
        <v>327</v>
      </c>
      <c r="B34" s="7">
        <v>84277084</v>
      </c>
      <c r="C34" s="7" t="s">
        <v>1368</v>
      </c>
      <c r="D34" s="8" t="s">
        <v>1369</v>
      </c>
      <c r="E34" s="6">
        <v>1</v>
      </c>
      <c r="F34" s="26"/>
      <c r="G34" s="26"/>
    </row>
    <row r="35" s="19" customFormat="1" ht="24" customHeight="1" spans="1:7">
      <c r="A35" s="6">
        <v>3105</v>
      </c>
      <c r="B35" s="7">
        <v>85236888</v>
      </c>
      <c r="C35" s="7" t="s">
        <v>1370</v>
      </c>
      <c r="D35" s="8" t="s">
        <v>1371</v>
      </c>
      <c r="E35" s="6">
        <v>1</v>
      </c>
      <c r="F35" s="26"/>
      <c r="G35" s="26"/>
    </row>
    <row r="36" s="19" customFormat="1" ht="24" customHeight="1" spans="1:7">
      <c r="A36" s="6">
        <v>3206</v>
      </c>
      <c r="B36" s="7">
        <v>84066547</v>
      </c>
      <c r="C36" s="7" t="s">
        <v>1372</v>
      </c>
      <c r="D36" s="8" t="s">
        <v>1373</v>
      </c>
      <c r="E36" s="6">
        <v>1</v>
      </c>
      <c r="F36" s="26"/>
      <c r="G36" s="26"/>
    </row>
    <row r="37" s="19" customFormat="1" ht="24" customHeight="1" spans="1:7">
      <c r="A37" s="6">
        <v>740</v>
      </c>
      <c r="B37" s="7">
        <v>81318499</v>
      </c>
      <c r="C37" s="7" t="s">
        <v>1374</v>
      </c>
      <c r="D37" s="8" t="s">
        <v>1375</v>
      </c>
      <c r="E37" s="6">
        <v>1</v>
      </c>
      <c r="F37" s="26"/>
      <c r="G37" s="26"/>
    </row>
    <row r="38" s="19" customFormat="1" ht="24" customHeight="1" spans="1:7">
      <c r="A38" s="6">
        <v>22</v>
      </c>
      <c r="B38" s="7" t="s">
        <v>1376</v>
      </c>
      <c r="C38" s="7" t="s">
        <v>1377</v>
      </c>
      <c r="D38" s="8" t="s">
        <v>1378</v>
      </c>
      <c r="E38" s="6">
        <v>1</v>
      </c>
      <c r="F38" s="26"/>
      <c r="G38" s="26"/>
    </row>
    <row r="39" s="19" customFormat="1" ht="24" customHeight="1" spans="1:7">
      <c r="A39" s="6">
        <v>2001</v>
      </c>
      <c r="B39" s="7">
        <v>85303822</v>
      </c>
      <c r="C39" s="7" t="s">
        <v>1379</v>
      </c>
      <c r="D39" s="8" t="s">
        <v>1380</v>
      </c>
      <c r="E39" s="6">
        <v>1</v>
      </c>
      <c r="F39" s="26"/>
      <c r="G39" s="26"/>
    </row>
    <row r="40" s="19" customFormat="1" ht="24" customHeight="1" spans="1:7">
      <c r="A40" s="6">
        <v>260</v>
      </c>
      <c r="B40" s="7">
        <v>85235296</v>
      </c>
      <c r="C40" s="7" t="s">
        <v>1381</v>
      </c>
      <c r="D40" s="8" t="s">
        <v>1382</v>
      </c>
      <c r="E40" s="6">
        <v>1</v>
      </c>
      <c r="F40" s="26"/>
      <c r="G40" s="26"/>
    </row>
    <row r="41" s="19" customFormat="1" ht="24" customHeight="1" spans="1:7">
      <c r="A41" s="6">
        <v>261</v>
      </c>
      <c r="B41" s="7">
        <v>84182709</v>
      </c>
      <c r="C41" s="7" t="s">
        <v>1381</v>
      </c>
      <c r="D41" s="8" t="s">
        <v>1383</v>
      </c>
      <c r="E41" s="6">
        <v>3</v>
      </c>
      <c r="F41" s="26"/>
      <c r="G41" s="26"/>
    </row>
    <row r="42" s="19" customFormat="1" ht="24" customHeight="1" spans="1:7">
      <c r="A42" s="6">
        <v>25</v>
      </c>
      <c r="B42" s="7">
        <v>85234338</v>
      </c>
      <c r="C42" s="7" t="s">
        <v>1384</v>
      </c>
      <c r="D42" s="8" t="s">
        <v>1330</v>
      </c>
      <c r="E42" s="6">
        <v>1</v>
      </c>
      <c r="F42" s="26"/>
      <c r="G42" s="26"/>
    </row>
    <row r="43" s="19" customFormat="1" ht="24" customHeight="1" spans="1:7">
      <c r="A43" s="6">
        <v>26</v>
      </c>
      <c r="B43" s="7">
        <v>83272836</v>
      </c>
      <c r="C43" s="7" t="s">
        <v>1384</v>
      </c>
      <c r="D43" s="8" t="s">
        <v>1385</v>
      </c>
      <c r="E43" s="6">
        <v>8</v>
      </c>
      <c r="F43" s="26"/>
      <c r="G43" s="26"/>
    </row>
    <row r="44" s="19" customFormat="1" ht="24" customHeight="1" spans="1:7">
      <c r="A44" s="6">
        <v>2005</v>
      </c>
      <c r="B44" s="7">
        <v>85236799</v>
      </c>
      <c r="C44" s="7" t="s">
        <v>1386</v>
      </c>
      <c r="D44" s="8" t="s">
        <v>1387</v>
      </c>
      <c r="E44" s="6">
        <v>1</v>
      </c>
      <c r="F44" s="26"/>
      <c r="G44" s="26"/>
    </row>
    <row r="45" s="19" customFormat="1" ht="24" customHeight="1" spans="1:7">
      <c r="A45" s="6">
        <v>2006</v>
      </c>
      <c r="B45" s="7">
        <v>84182695</v>
      </c>
      <c r="C45" s="7" t="s">
        <v>1386</v>
      </c>
      <c r="D45" s="8" t="s">
        <v>1388</v>
      </c>
      <c r="E45" s="6">
        <v>8</v>
      </c>
      <c r="F45" s="26"/>
      <c r="G45" s="26"/>
    </row>
    <row r="46" s="19" customFormat="1" ht="24" customHeight="1" spans="1:7">
      <c r="A46" s="6">
        <v>2007</v>
      </c>
      <c r="B46" s="7">
        <v>81001967</v>
      </c>
      <c r="C46" s="7" t="s">
        <v>1386</v>
      </c>
      <c r="D46" s="8" t="s">
        <v>1389</v>
      </c>
      <c r="E46" s="6">
        <v>2</v>
      </c>
      <c r="F46" s="26"/>
      <c r="G46" s="26"/>
    </row>
    <row r="47" s="19" customFormat="1" ht="24" customHeight="1" spans="1:7">
      <c r="A47" s="6">
        <v>15</v>
      </c>
      <c r="B47" s="7">
        <v>85234303</v>
      </c>
      <c r="C47" s="7" t="s">
        <v>1390</v>
      </c>
      <c r="D47" s="8" t="s">
        <v>1391</v>
      </c>
      <c r="E47" s="6">
        <v>1</v>
      </c>
      <c r="F47" s="26"/>
      <c r="G47" s="26"/>
    </row>
    <row r="48" s="19" customFormat="1" ht="24" customHeight="1" spans="1:7">
      <c r="A48" s="6">
        <v>35</v>
      </c>
      <c r="B48" s="7">
        <v>85234354</v>
      </c>
      <c r="C48" s="7" t="s">
        <v>31</v>
      </c>
      <c r="D48" s="8" t="s">
        <v>1392</v>
      </c>
      <c r="E48" s="6">
        <v>1</v>
      </c>
      <c r="F48" s="26"/>
      <c r="G48" s="26"/>
    </row>
    <row r="49" s="19" customFormat="1" ht="24" customHeight="1" spans="1:7">
      <c r="A49" s="6">
        <v>131</v>
      </c>
      <c r="B49" s="7">
        <v>84857501</v>
      </c>
      <c r="C49" s="7" t="s">
        <v>42</v>
      </c>
      <c r="D49" s="8" t="s">
        <v>1393</v>
      </c>
      <c r="E49" s="6">
        <v>1</v>
      </c>
      <c r="F49" s="26"/>
      <c r="G49" s="26"/>
    </row>
    <row r="50" s="19" customFormat="1" ht="24" customHeight="1" spans="1:7">
      <c r="A50" s="6">
        <v>231</v>
      </c>
      <c r="B50" s="7">
        <v>84416203</v>
      </c>
      <c r="C50" s="7" t="s">
        <v>42</v>
      </c>
      <c r="D50" s="8" t="s">
        <v>1394</v>
      </c>
      <c r="E50" s="6">
        <v>1</v>
      </c>
      <c r="F50" s="26"/>
      <c r="G50" s="26"/>
    </row>
    <row r="51" s="19" customFormat="1" ht="24" customHeight="1" spans="1:7">
      <c r="A51" s="6">
        <v>331</v>
      </c>
      <c r="B51" s="7">
        <v>83545352</v>
      </c>
      <c r="C51" s="7" t="s">
        <v>1395</v>
      </c>
      <c r="D51" s="8" t="s">
        <v>1396</v>
      </c>
      <c r="E51" s="6">
        <v>1</v>
      </c>
      <c r="F51" s="26"/>
      <c r="G51" s="26"/>
    </row>
    <row r="52" s="19" customFormat="1" ht="24" customHeight="1" spans="1:7">
      <c r="A52" s="6">
        <v>744</v>
      </c>
      <c r="B52" s="7">
        <v>84188960</v>
      </c>
      <c r="C52" s="7" t="s">
        <v>92</v>
      </c>
      <c r="D52" s="8" t="s">
        <v>1397</v>
      </c>
      <c r="E52" s="6">
        <v>3</v>
      </c>
      <c r="F52" s="26"/>
      <c r="G52" s="26"/>
    </row>
    <row r="53" s="19" customFormat="1" ht="24" customHeight="1" spans="1:7">
      <c r="A53" s="6">
        <v>370</v>
      </c>
      <c r="B53" s="7">
        <v>84176598</v>
      </c>
      <c r="C53" s="7" t="s">
        <v>352</v>
      </c>
      <c r="D53" s="8" t="s">
        <v>1398</v>
      </c>
      <c r="E53" s="6">
        <v>1</v>
      </c>
      <c r="F53" s="26"/>
      <c r="G53" s="26"/>
    </row>
    <row r="54" s="19" customFormat="1" ht="24" customHeight="1" spans="1:7">
      <c r="A54" s="6">
        <v>325</v>
      </c>
      <c r="B54" s="7">
        <v>85234362</v>
      </c>
      <c r="C54" s="7" t="s">
        <v>1399</v>
      </c>
      <c r="D54" s="8" t="s">
        <v>1400</v>
      </c>
      <c r="E54" s="6">
        <v>1</v>
      </c>
      <c r="F54" s="26"/>
      <c r="G54" s="26"/>
    </row>
    <row r="55" s="19" customFormat="1" ht="24" customHeight="1" spans="1:7">
      <c r="A55" s="6">
        <v>141</v>
      </c>
      <c r="B55" s="7">
        <v>85234516</v>
      </c>
      <c r="C55" s="7" t="s">
        <v>185</v>
      </c>
      <c r="D55" s="8" t="s">
        <v>1401</v>
      </c>
      <c r="E55" s="6">
        <v>1</v>
      </c>
      <c r="F55" s="26"/>
      <c r="G55" s="26"/>
    </row>
    <row r="56" s="19" customFormat="1" ht="24" customHeight="1" spans="1:7">
      <c r="A56" s="6">
        <v>142</v>
      </c>
      <c r="B56" s="7">
        <v>85622877</v>
      </c>
      <c r="C56" s="7" t="s">
        <v>185</v>
      </c>
      <c r="D56" s="8" t="s">
        <v>1402</v>
      </c>
      <c r="E56" s="6">
        <v>1</v>
      </c>
      <c r="F56" s="26"/>
      <c r="G56" s="26"/>
    </row>
    <row r="57" s="19" customFormat="1" ht="24" customHeight="1" spans="1:7">
      <c r="A57" s="6">
        <v>143</v>
      </c>
      <c r="B57" s="7">
        <v>85234656</v>
      </c>
      <c r="C57" s="7" t="s">
        <v>185</v>
      </c>
      <c r="D57" s="8" t="s">
        <v>1403</v>
      </c>
      <c r="E57" s="6">
        <v>1</v>
      </c>
      <c r="F57" s="26"/>
      <c r="G57" s="26"/>
    </row>
    <row r="58" s="19" customFormat="1" ht="24" customHeight="1" spans="1:7">
      <c r="A58" s="6">
        <v>241</v>
      </c>
      <c r="B58" s="7">
        <v>85234958</v>
      </c>
      <c r="C58" s="7" t="s">
        <v>185</v>
      </c>
      <c r="D58" s="8" t="s">
        <v>1404</v>
      </c>
      <c r="E58" s="6">
        <v>1</v>
      </c>
      <c r="F58" s="26"/>
      <c r="G58" s="26"/>
    </row>
    <row r="59" s="19" customFormat="1" ht="24" customHeight="1" spans="1:7">
      <c r="A59" s="6">
        <v>242</v>
      </c>
      <c r="B59" s="7">
        <v>85234982</v>
      </c>
      <c r="C59" s="7" t="s">
        <v>185</v>
      </c>
      <c r="D59" s="8" t="s">
        <v>1405</v>
      </c>
      <c r="E59" s="6">
        <v>1</v>
      </c>
      <c r="F59" s="26"/>
      <c r="G59" s="26"/>
    </row>
    <row r="60" s="19" customFormat="1" ht="24" customHeight="1" spans="1:7">
      <c r="A60" s="6">
        <v>243</v>
      </c>
      <c r="B60" s="7">
        <v>85235105</v>
      </c>
      <c r="C60" s="7" t="s">
        <v>185</v>
      </c>
      <c r="D60" s="8" t="s">
        <v>1406</v>
      </c>
      <c r="E60" s="6">
        <v>1</v>
      </c>
      <c r="F60" s="26"/>
      <c r="G60" s="26"/>
    </row>
    <row r="61" s="19" customFormat="1" ht="24" customHeight="1" spans="1:7">
      <c r="A61" s="6">
        <v>341</v>
      </c>
      <c r="B61" s="7">
        <v>85235156</v>
      </c>
      <c r="C61" s="7" t="s">
        <v>185</v>
      </c>
      <c r="D61" s="8" t="s">
        <v>1407</v>
      </c>
      <c r="E61" s="6">
        <v>1</v>
      </c>
      <c r="F61" s="26"/>
      <c r="G61" s="26"/>
    </row>
    <row r="62" s="19" customFormat="1" ht="24" customHeight="1" spans="1:7">
      <c r="A62" s="6">
        <v>342</v>
      </c>
      <c r="B62" s="7">
        <v>85235202</v>
      </c>
      <c r="C62" s="7" t="s">
        <v>185</v>
      </c>
      <c r="D62" s="8" t="s">
        <v>1408</v>
      </c>
      <c r="E62" s="6">
        <v>1</v>
      </c>
      <c r="F62" s="26"/>
      <c r="G62" s="26"/>
    </row>
    <row r="63" s="19" customFormat="1" ht="24" customHeight="1" spans="1:7">
      <c r="A63" s="6">
        <v>343</v>
      </c>
      <c r="B63" s="7">
        <v>85235237</v>
      </c>
      <c r="C63" s="7" t="s">
        <v>185</v>
      </c>
      <c r="D63" s="8" t="s">
        <v>1409</v>
      </c>
      <c r="E63" s="6">
        <v>1</v>
      </c>
      <c r="F63" s="26"/>
      <c r="G63" s="26"/>
    </row>
    <row r="64" s="19" customFormat="1" ht="24" customHeight="1" spans="1:7">
      <c r="A64" s="6">
        <v>3202</v>
      </c>
      <c r="B64" s="7">
        <v>89175271</v>
      </c>
      <c r="C64" s="7" t="s">
        <v>1410</v>
      </c>
      <c r="D64" s="8" t="s">
        <v>1411</v>
      </c>
      <c r="E64" s="6">
        <v>1</v>
      </c>
      <c r="F64" s="26"/>
      <c r="G64" s="26"/>
    </row>
    <row r="65" s="19" customFormat="1" ht="24" customHeight="1" spans="1:7">
      <c r="A65" s="6">
        <v>3204</v>
      </c>
      <c r="B65" s="7">
        <v>23749482</v>
      </c>
      <c r="C65" s="7" t="s">
        <v>9</v>
      </c>
      <c r="D65" s="8" t="s">
        <v>1412</v>
      </c>
      <c r="E65" s="6">
        <v>1</v>
      </c>
      <c r="F65" s="26"/>
      <c r="G65" s="26"/>
    </row>
    <row r="66" s="19" customFormat="1" ht="24" customHeight="1" spans="1:7">
      <c r="A66" s="6">
        <v>911</v>
      </c>
      <c r="B66" s="7">
        <v>85416061</v>
      </c>
      <c r="C66" s="7" t="s">
        <v>1413</v>
      </c>
      <c r="D66" s="8" t="s">
        <v>1414</v>
      </c>
      <c r="E66" s="6">
        <v>1</v>
      </c>
      <c r="F66" s="26"/>
      <c r="G66" s="26"/>
    </row>
    <row r="67" s="20" customFormat="1" ht="24" customHeight="1" spans="1:7">
      <c r="A67" s="12" t="s">
        <v>107</v>
      </c>
      <c r="B67" s="13"/>
      <c r="C67" s="13"/>
      <c r="D67" s="13"/>
      <c r="E67" s="13"/>
      <c r="F67" s="14"/>
      <c r="G67" s="28"/>
    </row>
    <row r="68" s="20" customFormat="1" ht="24" customHeight="1" spans="1:7">
      <c r="A68" s="12" t="s">
        <v>108</v>
      </c>
      <c r="B68" s="13"/>
      <c r="C68" s="13"/>
      <c r="D68" s="13"/>
      <c r="E68" s="13"/>
      <c r="F68" s="14"/>
      <c r="G68" s="28"/>
    </row>
    <row r="69" s="20" customFormat="1" ht="24" customHeight="1" spans="1:7">
      <c r="A69" s="29" t="s">
        <v>109</v>
      </c>
      <c r="B69" s="30"/>
      <c r="C69" s="30"/>
      <c r="D69" s="30"/>
      <c r="E69" s="30"/>
      <c r="F69" s="31"/>
      <c r="G69" s="32"/>
    </row>
    <row r="70" s="20" customFormat="1" ht="24" customHeight="1" spans="1:7">
      <c r="A70" s="22"/>
      <c r="B70"/>
      <c r="C70" s="23"/>
      <c r="D70" s="24"/>
      <c r="E70" s="22"/>
      <c r="F70"/>
      <c r="G70"/>
    </row>
    <row r="71" s="20" customFormat="1" ht="24" customHeight="1" spans="1:7">
      <c r="A71" s="22"/>
      <c r="B71"/>
      <c r="C71" s="23"/>
      <c r="D71" s="24"/>
      <c r="E71" s="22"/>
      <c r="F71"/>
      <c r="G71"/>
    </row>
    <row r="72" s="21" customFormat="1" ht="38" customHeight="1" spans="1:7">
      <c r="A72" s="22"/>
      <c r="B72"/>
      <c r="C72" s="23"/>
      <c r="D72" s="24"/>
      <c r="E72" s="22"/>
      <c r="F72"/>
      <c r="G72"/>
    </row>
    <row r="73" s="21" customFormat="1" ht="29" customHeight="1" spans="1:7">
      <c r="A73" s="22"/>
      <c r="B73"/>
      <c r="C73" s="23"/>
      <c r="D73" s="24"/>
      <c r="E73" s="22"/>
      <c r="F73"/>
      <c r="G73"/>
    </row>
  </sheetData>
  <mergeCells count="4">
    <mergeCell ref="A1:G1"/>
    <mergeCell ref="A67:F67"/>
    <mergeCell ref="A68:F68"/>
    <mergeCell ref="A69:F69"/>
  </mergeCells>
  <pageMargins left="0.472222222222222" right="0.393055555555556" top="0.629861111111111" bottom="0.511805555555556" header="0.5" footer="0.5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G80"/>
  <sheetViews>
    <sheetView topLeftCell="A70" workbookViewId="0">
      <selection activeCell="A79" sqref="A79:F79"/>
    </sheetView>
  </sheetViews>
  <sheetFormatPr defaultColWidth="8.66666666666667" defaultRowHeight="14.25" outlineLevelCol="6"/>
  <cols>
    <col min="2" max="2" width="11.0833333333333" customWidth="1"/>
    <col min="3" max="3" width="14.25" customWidth="1"/>
    <col min="4" max="4" width="42.4166666666667" customWidth="1"/>
    <col min="6" max="6" width="16.0833333333333" customWidth="1"/>
    <col min="7" max="7" width="15.8333333333333" customWidth="1"/>
  </cols>
  <sheetData>
    <row r="1" ht="20.25" spans="1:7">
      <c r="A1" s="1" t="s">
        <v>1415</v>
      </c>
      <c r="B1" s="2"/>
      <c r="C1" s="2"/>
      <c r="D1" s="3"/>
      <c r="E1" s="2"/>
      <c r="F1" s="2"/>
      <c r="G1" s="2"/>
    </row>
    <row r="2" customFormat="1" ht="26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customFormat="1" ht="26" customHeight="1" spans="1:7">
      <c r="A3" s="6">
        <v>5</v>
      </c>
      <c r="B3" s="7">
        <v>1283611754</v>
      </c>
      <c r="C3" s="7" t="s">
        <v>101</v>
      </c>
      <c r="D3" s="8" t="s">
        <v>1416</v>
      </c>
      <c r="E3" s="6">
        <v>1</v>
      </c>
      <c r="F3" s="9"/>
      <c r="G3" s="9"/>
    </row>
    <row r="4" customFormat="1" ht="26" customHeight="1" spans="1:7">
      <c r="A4" s="6">
        <v>101</v>
      </c>
      <c r="B4" s="7">
        <v>1284066377</v>
      </c>
      <c r="C4" s="7" t="s">
        <v>1332</v>
      </c>
      <c r="D4" s="8" t="s">
        <v>1417</v>
      </c>
      <c r="E4" s="6">
        <v>1</v>
      </c>
      <c r="F4" s="9"/>
      <c r="G4" s="9"/>
    </row>
    <row r="5" customFormat="1" ht="26" customHeight="1" spans="1:7">
      <c r="A5" s="6" t="str">
        <f>"102"</f>
        <v>102</v>
      </c>
      <c r="B5" s="7">
        <v>1283611711</v>
      </c>
      <c r="C5" s="7" t="s">
        <v>1334</v>
      </c>
      <c r="D5" s="8" t="s">
        <v>1418</v>
      </c>
      <c r="E5" s="6">
        <v>1</v>
      </c>
      <c r="F5" s="9"/>
      <c r="G5" s="9"/>
    </row>
    <row r="6" customFormat="1" ht="26" customHeight="1" spans="1:7">
      <c r="A6" s="6">
        <v>104</v>
      </c>
      <c r="B6" s="7">
        <v>1215788784</v>
      </c>
      <c r="C6" s="7" t="s">
        <v>1336</v>
      </c>
      <c r="D6" s="8" t="s">
        <v>1419</v>
      </c>
      <c r="E6" s="6">
        <v>4</v>
      </c>
      <c r="F6" s="9"/>
      <c r="G6" s="9"/>
    </row>
    <row r="7" customFormat="1" ht="26" customHeight="1" spans="1:7">
      <c r="A7" s="6" t="str">
        <f>"105"</f>
        <v>105</v>
      </c>
      <c r="B7" s="7">
        <v>1215788377</v>
      </c>
      <c r="C7" s="7" t="s">
        <v>1338</v>
      </c>
      <c r="D7" s="8" t="s">
        <v>1420</v>
      </c>
      <c r="E7" s="6">
        <v>1</v>
      </c>
      <c r="F7" s="9"/>
      <c r="G7" s="9"/>
    </row>
    <row r="8" customFormat="1" ht="26" customHeight="1" spans="1:7">
      <c r="A8" s="6" t="str">
        <f>"106"</f>
        <v>106</v>
      </c>
      <c r="B8" s="7" t="str">
        <f>"1215788954"</f>
        <v>1215788954</v>
      </c>
      <c r="C8" s="7" t="s">
        <v>1340</v>
      </c>
      <c r="D8" s="8" t="s">
        <v>1421</v>
      </c>
      <c r="E8" s="6">
        <v>1</v>
      </c>
      <c r="F8" s="9"/>
      <c r="G8" s="9"/>
    </row>
    <row r="9" customFormat="1" ht="26" customHeight="1" spans="1:7">
      <c r="A9" s="6" t="str">
        <f>"107"</f>
        <v>107</v>
      </c>
      <c r="B9" s="7" t="str">
        <f>"12K0033624"</f>
        <v>12K0033624</v>
      </c>
      <c r="C9" s="7" t="s">
        <v>1342</v>
      </c>
      <c r="D9" s="8" t="s">
        <v>1422</v>
      </c>
      <c r="E9" s="6">
        <v>1</v>
      </c>
      <c r="F9" s="9"/>
      <c r="G9" s="9"/>
    </row>
    <row r="10" customFormat="1" ht="26" customHeight="1" spans="1:7">
      <c r="A10" s="6" t="str">
        <f>"100"</f>
        <v>100</v>
      </c>
      <c r="B10" s="7" t="s">
        <v>1423</v>
      </c>
      <c r="C10" s="7" t="s">
        <v>38</v>
      </c>
      <c r="D10" s="8" t="s">
        <v>1424</v>
      </c>
      <c r="E10" s="6">
        <v>1</v>
      </c>
      <c r="F10" s="9"/>
      <c r="G10" s="9"/>
    </row>
    <row r="11" customFormat="1" ht="26" customHeight="1" spans="1:7">
      <c r="A11" s="6" t="str">
        <f>"199"</f>
        <v>199</v>
      </c>
      <c r="B11" s="7" t="s">
        <v>1425</v>
      </c>
      <c r="C11" s="7" t="s">
        <v>52</v>
      </c>
      <c r="D11" s="8" t="s">
        <v>1426</v>
      </c>
      <c r="E11" s="6">
        <v>1</v>
      </c>
      <c r="F11" s="9"/>
      <c r="G11" s="9"/>
    </row>
    <row r="12" customFormat="1" ht="26" customHeight="1" spans="1:7">
      <c r="A12" s="6" t="str">
        <f>"201"</f>
        <v>201</v>
      </c>
      <c r="B12" s="7" t="s">
        <v>1427</v>
      </c>
      <c r="C12" s="7" t="s">
        <v>1346</v>
      </c>
      <c r="D12" s="8" t="s">
        <v>1428</v>
      </c>
      <c r="E12" s="6">
        <v>1</v>
      </c>
      <c r="F12" s="9"/>
      <c r="G12" s="9"/>
    </row>
    <row r="13" customFormat="1" ht="26" customHeight="1" spans="1:7">
      <c r="A13" s="6">
        <v>299</v>
      </c>
      <c r="B13" s="7">
        <v>1285468258</v>
      </c>
      <c r="C13" s="7" t="s">
        <v>82</v>
      </c>
      <c r="D13" s="8" t="s">
        <v>1429</v>
      </c>
      <c r="E13" s="17">
        <v>1</v>
      </c>
      <c r="F13" s="10"/>
      <c r="G13" s="10"/>
    </row>
    <row r="14" customFormat="1" ht="26" customHeight="1" spans="1:7">
      <c r="A14" s="6">
        <v>301</v>
      </c>
      <c r="B14" s="7">
        <v>1214083450</v>
      </c>
      <c r="C14" s="7" t="s">
        <v>1349</v>
      </c>
      <c r="D14" s="8" t="s">
        <v>1430</v>
      </c>
      <c r="E14" s="18"/>
      <c r="F14" s="11"/>
      <c r="G14" s="11"/>
    </row>
    <row r="15" customFormat="1" ht="26" customHeight="1" spans="1:7">
      <c r="A15" s="6">
        <v>110</v>
      </c>
      <c r="B15" s="7">
        <v>1213235788</v>
      </c>
      <c r="C15" s="7" t="s">
        <v>1351</v>
      </c>
      <c r="D15" s="8" t="s">
        <v>1431</v>
      </c>
      <c r="E15" s="6">
        <v>1</v>
      </c>
      <c r="F15" s="9"/>
      <c r="G15" s="9"/>
    </row>
    <row r="16" customFormat="1" ht="26" customHeight="1" spans="1:7">
      <c r="A16" s="6">
        <v>111</v>
      </c>
      <c r="B16" s="7">
        <v>1213235788</v>
      </c>
      <c r="C16" s="7" t="s">
        <v>1351</v>
      </c>
      <c r="D16" s="8" t="s">
        <v>1431</v>
      </c>
      <c r="E16" s="6">
        <v>1</v>
      </c>
      <c r="F16" s="9"/>
      <c r="G16" s="9"/>
    </row>
    <row r="17" customFormat="1" ht="26" customHeight="1" spans="1:7">
      <c r="A17" s="6">
        <v>210</v>
      </c>
      <c r="B17" s="7">
        <v>1284176377</v>
      </c>
      <c r="C17" s="7" t="s">
        <v>1353</v>
      </c>
      <c r="D17" s="8" t="s">
        <v>1432</v>
      </c>
      <c r="E17" s="6">
        <v>2</v>
      </c>
      <c r="F17" s="10"/>
      <c r="G17" s="9"/>
    </row>
    <row r="18" customFormat="1" ht="26" customHeight="1" spans="1:7">
      <c r="A18" s="6">
        <v>211</v>
      </c>
      <c r="B18" s="7">
        <v>1284175214</v>
      </c>
      <c r="C18" s="7" t="s">
        <v>1353</v>
      </c>
      <c r="D18" s="8" t="s">
        <v>1433</v>
      </c>
      <c r="E18" s="6">
        <v>1</v>
      </c>
      <c r="F18" s="9"/>
      <c r="G18" s="9"/>
    </row>
    <row r="19" customFormat="1" ht="26" customHeight="1" spans="1:7">
      <c r="A19" s="6">
        <v>310</v>
      </c>
      <c r="B19" s="7">
        <v>1284219327</v>
      </c>
      <c r="C19" s="7" t="s">
        <v>594</v>
      </c>
      <c r="D19" s="8" t="s">
        <v>1434</v>
      </c>
      <c r="E19" s="6">
        <v>1</v>
      </c>
      <c r="F19" s="9"/>
      <c r="G19" s="9"/>
    </row>
    <row r="20" customFormat="1" ht="26" customHeight="1" spans="1:7">
      <c r="A20" s="6">
        <v>311</v>
      </c>
      <c r="B20" s="7">
        <v>1284176369</v>
      </c>
      <c r="C20" s="7" t="s">
        <v>594</v>
      </c>
      <c r="D20" s="8" t="s">
        <v>1435</v>
      </c>
      <c r="E20" s="6">
        <v>2</v>
      </c>
      <c r="F20" s="9"/>
      <c r="G20" s="9"/>
    </row>
    <row r="21" customFormat="1" ht="26" customHeight="1" spans="1:7">
      <c r="A21" s="6">
        <v>325</v>
      </c>
      <c r="B21" s="7">
        <v>1285123242</v>
      </c>
      <c r="C21" s="7" t="s">
        <v>1436</v>
      </c>
      <c r="D21" s="8" t="s">
        <v>1437</v>
      </c>
      <c r="E21" s="6">
        <v>1</v>
      </c>
      <c r="F21" s="9"/>
      <c r="G21" s="9"/>
    </row>
    <row r="22" customFormat="1" ht="26" customHeight="1" spans="1:7">
      <c r="A22" s="6">
        <v>161</v>
      </c>
      <c r="B22" s="7">
        <v>1213254634</v>
      </c>
      <c r="C22" s="7" t="s">
        <v>1357</v>
      </c>
      <c r="D22" s="8" t="s">
        <v>1438</v>
      </c>
      <c r="E22" s="6">
        <v>1</v>
      </c>
      <c r="F22" s="9"/>
      <c r="G22" s="9"/>
    </row>
    <row r="23" customFormat="1" ht="26" customHeight="1" spans="1:7">
      <c r="A23" s="6">
        <v>162</v>
      </c>
      <c r="B23" s="7">
        <v>1285129011</v>
      </c>
      <c r="C23" s="7" t="s">
        <v>1357</v>
      </c>
      <c r="D23" s="8" t="s">
        <v>1439</v>
      </c>
      <c r="E23" s="6">
        <v>1</v>
      </c>
      <c r="F23" s="9"/>
      <c r="G23" s="9"/>
    </row>
    <row r="24" customFormat="1" ht="26" customHeight="1" spans="1:7">
      <c r="A24" s="6">
        <v>163</v>
      </c>
      <c r="B24" s="7">
        <v>1213257544</v>
      </c>
      <c r="C24" s="7" t="s">
        <v>1357</v>
      </c>
      <c r="D24" s="8" t="s">
        <v>1440</v>
      </c>
      <c r="E24" s="6">
        <v>1</v>
      </c>
      <c r="F24" s="9"/>
      <c r="G24" s="9"/>
    </row>
    <row r="25" customFormat="1" ht="26" customHeight="1" spans="1:7">
      <c r="A25" s="6">
        <v>164</v>
      </c>
      <c r="B25" s="7">
        <v>1213247514</v>
      </c>
      <c r="C25" s="7" t="s">
        <v>1357</v>
      </c>
      <c r="D25" s="8" t="s">
        <v>1441</v>
      </c>
      <c r="E25" s="6">
        <v>8</v>
      </c>
      <c r="F25" s="9"/>
      <c r="G25" s="9"/>
    </row>
    <row r="26" customFormat="1" ht="26" customHeight="1" spans="1:7">
      <c r="A26" s="6">
        <v>280</v>
      </c>
      <c r="B26" s="7">
        <v>1284311703</v>
      </c>
      <c r="C26" s="7" t="s">
        <v>47</v>
      </c>
      <c r="D26" s="8" t="s">
        <v>1442</v>
      </c>
      <c r="E26" s="6">
        <v>2</v>
      </c>
      <c r="F26" s="9"/>
      <c r="G26" s="9"/>
    </row>
    <row r="27" customFormat="1" ht="26" customHeight="1" spans="1:7">
      <c r="A27" s="6">
        <v>190</v>
      </c>
      <c r="B27" s="7" t="s">
        <v>1443</v>
      </c>
      <c r="C27" s="7" t="s">
        <v>47</v>
      </c>
      <c r="D27" s="8" t="s">
        <v>1444</v>
      </c>
      <c r="E27" s="6">
        <v>2</v>
      </c>
      <c r="F27" s="9"/>
      <c r="G27" s="9"/>
    </row>
    <row r="28" customFormat="1" ht="26" customHeight="1" spans="1:7">
      <c r="A28" s="6">
        <v>180</v>
      </c>
      <c r="B28" s="7">
        <v>12569002</v>
      </c>
      <c r="C28" s="7" t="s">
        <v>47</v>
      </c>
      <c r="D28" s="8" t="s">
        <v>1445</v>
      </c>
      <c r="E28" s="6">
        <v>1</v>
      </c>
      <c r="F28" s="9"/>
      <c r="G28" s="9"/>
    </row>
    <row r="29" customFormat="1" ht="26" customHeight="1" spans="1:7">
      <c r="A29" s="6">
        <v>103</v>
      </c>
      <c r="B29" s="7">
        <v>1285117927</v>
      </c>
      <c r="C29" s="7" t="s">
        <v>120</v>
      </c>
      <c r="D29" s="8" t="s">
        <v>1446</v>
      </c>
      <c r="E29" s="6">
        <v>1</v>
      </c>
      <c r="F29" s="9"/>
      <c r="G29" s="9"/>
    </row>
    <row r="30" customFormat="1" ht="26" customHeight="1" spans="1:7">
      <c r="A30" s="6">
        <v>327</v>
      </c>
      <c r="B30" s="7">
        <v>1284275855</v>
      </c>
      <c r="C30" s="7" t="s">
        <v>1447</v>
      </c>
      <c r="D30" s="8" t="s">
        <v>1448</v>
      </c>
      <c r="E30" s="6">
        <v>1</v>
      </c>
      <c r="F30" s="9"/>
      <c r="G30" s="9"/>
    </row>
    <row r="31" customFormat="1" ht="26" customHeight="1" spans="1:7">
      <c r="A31" s="6">
        <v>171</v>
      </c>
      <c r="B31" s="7">
        <v>1284276681</v>
      </c>
      <c r="C31" s="7" t="s">
        <v>1449</v>
      </c>
      <c r="D31" s="8" t="s">
        <v>1450</v>
      </c>
      <c r="E31" s="6">
        <v>1</v>
      </c>
      <c r="F31" s="9"/>
      <c r="G31" s="9"/>
    </row>
    <row r="32" customFormat="1" ht="26" customHeight="1" spans="1:7">
      <c r="A32" s="6">
        <v>172</v>
      </c>
      <c r="B32" s="7">
        <v>1284285737</v>
      </c>
      <c r="C32" s="7" t="s">
        <v>1449</v>
      </c>
      <c r="D32" s="8" t="s">
        <v>1451</v>
      </c>
      <c r="E32" s="6">
        <v>1</v>
      </c>
      <c r="F32" s="9"/>
      <c r="G32" s="9"/>
    </row>
    <row r="33" customFormat="1" ht="26" customHeight="1" spans="1:7">
      <c r="A33" s="6" t="str">
        <f>"740"</f>
        <v>740</v>
      </c>
      <c r="B33" s="7" t="s">
        <v>1452</v>
      </c>
      <c r="C33" s="7" t="s">
        <v>1374</v>
      </c>
      <c r="D33" s="8" t="s">
        <v>1453</v>
      </c>
      <c r="E33" s="6">
        <v>1</v>
      </c>
      <c r="F33" s="9"/>
      <c r="G33" s="9"/>
    </row>
    <row r="34" customFormat="1" ht="26" customHeight="1" spans="1:7">
      <c r="A34" s="6">
        <v>22</v>
      </c>
      <c r="B34" s="7" t="s">
        <v>1454</v>
      </c>
      <c r="C34" s="7" t="s">
        <v>1377</v>
      </c>
      <c r="D34" s="8" t="s">
        <v>1455</v>
      </c>
      <c r="E34" s="6">
        <v>1</v>
      </c>
      <c r="F34" s="9"/>
      <c r="G34" s="9"/>
    </row>
    <row r="35" customFormat="1" ht="26" customHeight="1" spans="1:7">
      <c r="A35" s="6">
        <v>2001</v>
      </c>
      <c r="B35" s="7">
        <v>1285303828</v>
      </c>
      <c r="C35" s="7" t="s">
        <v>1379</v>
      </c>
      <c r="D35" s="8" t="s">
        <v>1456</v>
      </c>
      <c r="E35" s="6">
        <v>1</v>
      </c>
      <c r="F35" s="9"/>
      <c r="G35" s="9"/>
    </row>
    <row r="36" customFormat="1" ht="26" customHeight="1" spans="1:7">
      <c r="A36" s="6">
        <v>260</v>
      </c>
      <c r="B36" s="7">
        <v>1285235296</v>
      </c>
      <c r="C36" s="7" t="s">
        <v>1381</v>
      </c>
      <c r="D36" s="8" t="s">
        <v>1457</v>
      </c>
      <c r="E36" s="6">
        <v>1</v>
      </c>
      <c r="F36" s="9"/>
      <c r="G36" s="9"/>
    </row>
    <row r="37" customFormat="1" ht="26" customHeight="1" spans="1:7">
      <c r="A37" s="6">
        <v>261</v>
      </c>
      <c r="B37" s="7">
        <v>1284182709</v>
      </c>
      <c r="C37" s="7" t="s">
        <v>1381</v>
      </c>
      <c r="D37" s="8" t="s">
        <v>1458</v>
      </c>
      <c r="E37" s="6">
        <v>3</v>
      </c>
      <c r="F37" s="9"/>
      <c r="G37" s="9"/>
    </row>
    <row r="38" customFormat="1" ht="26" customHeight="1" spans="1:7">
      <c r="A38" s="6">
        <v>25</v>
      </c>
      <c r="B38" s="7">
        <v>1285234338</v>
      </c>
      <c r="C38" s="7" t="s">
        <v>1384</v>
      </c>
      <c r="D38" s="8" t="s">
        <v>1459</v>
      </c>
      <c r="E38" s="6">
        <v>1</v>
      </c>
      <c r="F38" s="9"/>
      <c r="G38" s="9"/>
    </row>
    <row r="39" customFormat="1" ht="26" customHeight="1" spans="1:7">
      <c r="A39" s="6">
        <v>26</v>
      </c>
      <c r="B39" s="7">
        <v>1283272836</v>
      </c>
      <c r="C39" s="7" t="s">
        <v>1384</v>
      </c>
      <c r="D39" s="8" t="s">
        <v>1460</v>
      </c>
      <c r="E39" s="6">
        <v>8</v>
      </c>
      <c r="F39" s="9"/>
      <c r="G39" s="9"/>
    </row>
    <row r="40" customFormat="1" ht="26" customHeight="1" spans="1:7">
      <c r="A40" s="6">
        <v>2005</v>
      </c>
      <c r="B40" s="7">
        <v>1285236799</v>
      </c>
      <c r="C40" s="7" t="s">
        <v>1386</v>
      </c>
      <c r="D40" s="8" t="s">
        <v>1461</v>
      </c>
      <c r="E40" s="6">
        <v>1</v>
      </c>
      <c r="F40" s="9"/>
      <c r="G40" s="9"/>
    </row>
    <row r="41" customFormat="1" ht="26" customHeight="1" spans="1:7">
      <c r="A41" s="6">
        <v>2006</v>
      </c>
      <c r="B41" s="7">
        <v>1284182695</v>
      </c>
      <c r="C41" s="7" t="s">
        <v>1386</v>
      </c>
      <c r="D41" s="8" t="s">
        <v>1462</v>
      </c>
      <c r="E41" s="6">
        <v>8</v>
      </c>
      <c r="F41" s="9"/>
      <c r="G41" s="9"/>
    </row>
    <row r="42" customFormat="1" ht="26" customHeight="1" spans="1:7">
      <c r="A42" s="6">
        <v>2007</v>
      </c>
      <c r="B42" s="7">
        <v>1281001967</v>
      </c>
      <c r="C42" s="7" t="s">
        <v>1386</v>
      </c>
      <c r="D42" s="8" t="s">
        <v>1463</v>
      </c>
      <c r="E42" s="6">
        <v>2</v>
      </c>
      <c r="F42" s="9"/>
      <c r="G42" s="9"/>
    </row>
    <row r="43" customFormat="1" ht="26" customHeight="1" spans="1:7">
      <c r="A43" s="6">
        <v>730</v>
      </c>
      <c r="B43" s="7">
        <v>1285160350</v>
      </c>
      <c r="C43" s="7" t="s">
        <v>135</v>
      </c>
      <c r="D43" s="8" t="s">
        <v>1464</v>
      </c>
      <c r="E43" s="6">
        <v>1</v>
      </c>
      <c r="F43" s="9"/>
      <c r="G43" s="9"/>
    </row>
    <row r="44" customFormat="1" ht="26" customHeight="1" spans="1:7">
      <c r="A44" s="6" t="str">
        <f>"010"</f>
        <v>010</v>
      </c>
      <c r="B44" s="7" t="s">
        <v>1465</v>
      </c>
      <c r="C44" s="7" t="s">
        <v>1327</v>
      </c>
      <c r="D44" s="8" t="s">
        <v>1466</v>
      </c>
      <c r="E44" s="6">
        <v>1</v>
      </c>
      <c r="F44" s="9"/>
      <c r="G44" s="9"/>
    </row>
    <row r="45" customFormat="1" ht="26" customHeight="1" spans="1:7">
      <c r="A45" s="6" t="str">
        <f>"015"</f>
        <v>015</v>
      </c>
      <c r="B45" s="7" t="s">
        <v>1467</v>
      </c>
      <c r="C45" s="7" t="s">
        <v>9</v>
      </c>
      <c r="D45" s="8" t="s">
        <v>1468</v>
      </c>
      <c r="E45" s="6">
        <v>1</v>
      </c>
      <c r="F45" s="9"/>
      <c r="G45" s="9"/>
    </row>
    <row r="46" customFormat="1" ht="26" customHeight="1" spans="1:7">
      <c r="A46" s="6" t="str">
        <f>"013"</f>
        <v>013</v>
      </c>
      <c r="B46" s="7" t="s">
        <v>1469</v>
      </c>
      <c r="C46" s="7" t="s">
        <v>1390</v>
      </c>
      <c r="D46" s="8" t="s">
        <v>1470</v>
      </c>
      <c r="E46" s="6">
        <v>1</v>
      </c>
      <c r="F46" s="9"/>
      <c r="G46" s="9"/>
    </row>
    <row r="47" customFormat="1" ht="26" customHeight="1" spans="1:7">
      <c r="A47" s="6" t="str">
        <f>"025"</f>
        <v>025</v>
      </c>
      <c r="B47" s="7" t="s">
        <v>1471</v>
      </c>
      <c r="C47" s="7" t="s">
        <v>9</v>
      </c>
      <c r="D47" s="8" t="s">
        <v>1472</v>
      </c>
      <c r="E47" s="6">
        <v>2</v>
      </c>
      <c r="F47" s="9"/>
      <c r="G47" s="9"/>
    </row>
    <row r="48" customFormat="1" ht="26" customHeight="1" spans="1:7">
      <c r="A48" s="6" t="str">
        <f>"035"</f>
        <v>035</v>
      </c>
      <c r="B48" s="7" t="s">
        <v>1473</v>
      </c>
      <c r="C48" s="7" t="s">
        <v>31</v>
      </c>
      <c r="D48" s="8" t="s">
        <v>1474</v>
      </c>
      <c r="E48" s="6">
        <v>1</v>
      </c>
      <c r="F48" s="9"/>
      <c r="G48" s="9"/>
    </row>
    <row r="49" customFormat="1" ht="26" customHeight="1" spans="1:7">
      <c r="A49" s="6" t="str">
        <f>"131"</f>
        <v>131</v>
      </c>
      <c r="B49" s="7" t="s">
        <v>1475</v>
      </c>
      <c r="C49" s="7" t="s">
        <v>42</v>
      </c>
      <c r="D49" s="8" t="s">
        <v>1476</v>
      </c>
      <c r="E49" s="6">
        <v>1</v>
      </c>
      <c r="F49" s="9"/>
      <c r="G49" s="9"/>
    </row>
    <row r="50" customFormat="1" ht="26" customHeight="1" spans="1:7">
      <c r="A50" s="6" t="str">
        <f>"231"</f>
        <v>231</v>
      </c>
      <c r="B50" s="7" t="s">
        <v>1477</v>
      </c>
      <c r="C50" s="7" t="s">
        <v>42</v>
      </c>
      <c r="D50" s="8" t="s">
        <v>1478</v>
      </c>
      <c r="E50" s="6">
        <v>1</v>
      </c>
      <c r="F50" s="9"/>
      <c r="G50" s="9"/>
    </row>
    <row r="51" customFormat="1" ht="26" customHeight="1" spans="1:7">
      <c r="A51" s="6">
        <v>232</v>
      </c>
      <c r="B51" s="7">
        <v>1285605697</v>
      </c>
      <c r="C51" s="7" t="s">
        <v>42</v>
      </c>
      <c r="D51" s="8" t="s">
        <v>1479</v>
      </c>
      <c r="E51" s="6">
        <v>1</v>
      </c>
      <c r="F51" s="9"/>
      <c r="G51" s="9"/>
    </row>
    <row r="52" customFormat="1" ht="26" customHeight="1" spans="1:7">
      <c r="A52" s="6">
        <v>330</v>
      </c>
      <c r="B52" s="7">
        <v>1283546545</v>
      </c>
      <c r="C52" s="7" t="s">
        <v>42</v>
      </c>
      <c r="D52" s="8" t="s">
        <v>1480</v>
      </c>
      <c r="E52" s="6">
        <v>1</v>
      </c>
      <c r="F52" s="9"/>
      <c r="G52" s="9"/>
    </row>
    <row r="53" customFormat="1" ht="26" customHeight="1" spans="1:7">
      <c r="A53" s="6" t="str">
        <f>"744"</f>
        <v>744</v>
      </c>
      <c r="B53" s="7" t="s">
        <v>1481</v>
      </c>
      <c r="C53" s="7" t="s">
        <v>92</v>
      </c>
      <c r="D53" s="8" t="s">
        <v>1482</v>
      </c>
      <c r="E53" s="6">
        <v>3</v>
      </c>
      <c r="F53" s="9"/>
      <c r="G53" s="9"/>
    </row>
    <row r="54" customFormat="1" ht="26" customHeight="1" spans="1:7">
      <c r="A54" s="6">
        <v>370</v>
      </c>
      <c r="B54" s="7">
        <v>1213231308</v>
      </c>
      <c r="C54" s="7" t="s">
        <v>352</v>
      </c>
      <c r="D54" s="8" t="s">
        <v>1483</v>
      </c>
      <c r="E54" s="6">
        <v>1</v>
      </c>
      <c r="F54" s="9"/>
      <c r="G54" s="9"/>
    </row>
    <row r="55" customFormat="1" ht="26" customHeight="1" spans="1:7">
      <c r="A55" s="6" t="str">
        <f>"141"</f>
        <v>141</v>
      </c>
      <c r="B55" s="7" t="s">
        <v>1484</v>
      </c>
      <c r="C55" s="7" t="s">
        <v>185</v>
      </c>
      <c r="D55" s="8" t="s">
        <v>1485</v>
      </c>
      <c r="E55" s="6">
        <v>1</v>
      </c>
      <c r="F55" s="9"/>
      <c r="G55" s="9"/>
    </row>
    <row r="56" customFormat="1" ht="26" customHeight="1" spans="1:7">
      <c r="A56" s="6">
        <v>142</v>
      </c>
      <c r="B56" s="7">
        <v>1285467685</v>
      </c>
      <c r="C56" s="7" t="s">
        <v>185</v>
      </c>
      <c r="D56" s="8" t="s">
        <v>1486</v>
      </c>
      <c r="E56" s="6">
        <v>1</v>
      </c>
      <c r="F56" s="9"/>
      <c r="G56" s="9"/>
    </row>
    <row r="57" customFormat="1" ht="26" customHeight="1" spans="1:7">
      <c r="A57" s="6" t="str">
        <f>"143"</f>
        <v>143</v>
      </c>
      <c r="B57" s="7" t="s">
        <v>1487</v>
      </c>
      <c r="C57" s="7" t="s">
        <v>185</v>
      </c>
      <c r="D57" s="8" t="s">
        <v>1488</v>
      </c>
      <c r="E57" s="6">
        <v>1</v>
      </c>
      <c r="F57" s="9"/>
      <c r="G57" s="9"/>
    </row>
    <row r="58" customFormat="1" ht="26" customHeight="1" spans="1:7">
      <c r="A58" s="6">
        <v>241</v>
      </c>
      <c r="B58" s="7">
        <v>1285118567</v>
      </c>
      <c r="C58" s="7" t="s">
        <v>185</v>
      </c>
      <c r="D58" s="8" t="s">
        <v>1489</v>
      </c>
      <c r="E58" s="6">
        <v>1</v>
      </c>
      <c r="F58" s="9"/>
      <c r="G58" s="9"/>
    </row>
    <row r="59" customFormat="1" ht="26" customHeight="1" spans="1:7">
      <c r="A59" s="6">
        <v>242</v>
      </c>
      <c r="B59" s="7">
        <v>1285361925</v>
      </c>
      <c r="C59" s="7" t="s">
        <v>185</v>
      </c>
      <c r="D59" s="8" t="s">
        <v>1490</v>
      </c>
      <c r="E59" s="6">
        <v>1</v>
      </c>
      <c r="F59" s="9"/>
      <c r="G59" s="9"/>
    </row>
    <row r="60" customFormat="1" ht="26" customHeight="1" spans="1:7">
      <c r="A60" s="6">
        <v>243</v>
      </c>
      <c r="B60" s="7">
        <v>1285361941</v>
      </c>
      <c r="C60" s="7" t="s">
        <v>185</v>
      </c>
      <c r="D60" s="8" t="s">
        <v>1491</v>
      </c>
      <c r="E60" s="6">
        <v>1</v>
      </c>
      <c r="F60" s="9"/>
      <c r="G60" s="9"/>
    </row>
    <row r="61" customFormat="1" ht="26" customHeight="1" spans="1:7">
      <c r="A61" s="6" t="str">
        <f>"341"</f>
        <v>341</v>
      </c>
      <c r="B61" s="7" t="s">
        <v>1492</v>
      </c>
      <c r="C61" s="7" t="s">
        <v>185</v>
      </c>
      <c r="D61" s="8" t="s">
        <v>1493</v>
      </c>
      <c r="E61" s="6">
        <v>1</v>
      </c>
      <c r="F61" s="9"/>
      <c r="G61" s="9"/>
    </row>
    <row r="62" customFormat="1" ht="26" customHeight="1" spans="1:7">
      <c r="A62" s="6" t="str">
        <f>"342"</f>
        <v>342</v>
      </c>
      <c r="B62" s="7" t="s">
        <v>1494</v>
      </c>
      <c r="C62" s="7" t="s">
        <v>185</v>
      </c>
      <c r="D62" s="8" t="s">
        <v>1495</v>
      </c>
      <c r="E62" s="6">
        <v>1</v>
      </c>
      <c r="F62" s="9"/>
      <c r="G62" s="9"/>
    </row>
    <row r="63" customFormat="1" ht="26" customHeight="1" spans="1:7">
      <c r="A63" s="6">
        <v>911</v>
      </c>
      <c r="B63" s="7">
        <v>1285361461</v>
      </c>
      <c r="C63" s="7" t="s">
        <v>997</v>
      </c>
      <c r="D63" s="8" t="s">
        <v>1496</v>
      </c>
      <c r="E63" s="6">
        <v>1</v>
      </c>
      <c r="F63" s="9"/>
      <c r="G63" s="9"/>
    </row>
    <row r="64" customFormat="1" ht="26" customHeight="1" spans="1:7">
      <c r="A64" s="6">
        <v>3101</v>
      </c>
      <c r="B64" s="7">
        <v>1281341148</v>
      </c>
      <c r="C64" s="7" t="s">
        <v>1497</v>
      </c>
      <c r="D64" s="8" t="s">
        <v>1498</v>
      </c>
      <c r="E64" s="6">
        <v>1</v>
      </c>
      <c r="F64" s="9"/>
      <c r="G64" s="9"/>
    </row>
    <row r="65" customFormat="1" ht="26" customHeight="1" spans="1:7">
      <c r="A65" s="6">
        <v>3102</v>
      </c>
      <c r="B65" s="7">
        <v>1284216549</v>
      </c>
      <c r="C65" s="7" t="s">
        <v>1497</v>
      </c>
      <c r="D65" s="8" t="s">
        <v>1499</v>
      </c>
      <c r="E65" s="6">
        <v>1</v>
      </c>
      <c r="F65" s="9"/>
      <c r="G65" s="9"/>
    </row>
    <row r="66" customFormat="1" ht="26" customHeight="1" spans="1:7">
      <c r="A66" s="6">
        <v>3103</v>
      </c>
      <c r="B66" s="7">
        <v>1284218118</v>
      </c>
      <c r="C66" s="7" t="s">
        <v>1497</v>
      </c>
      <c r="D66" s="8" t="s">
        <v>1500</v>
      </c>
      <c r="E66" s="6">
        <v>1</v>
      </c>
      <c r="F66" s="9"/>
      <c r="G66" s="9"/>
    </row>
    <row r="67" customFormat="1" ht="26" customHeight="1" spans="1:7">
      <c r="A67" s="6">
        <v>3104</v>
      </c>
      <c r="B67" s="7">
        <v>1284216492</v>
      </c>
      <c r="C67" s="7" t="s">
        <v>1497</v>
      </c>
      <c r="D67" s="8" t="s">
        <v>1501</v>
      </c>
      <c r="E67" s="6">
        <v>1</v>
      </c>
      <c r="F67" s="9"/>
      <c r="G67" s="9"/>
    </row>
    <row r="68" customFormat="1" ht="26" customHeight="1" spans="1:7">
      <c r="A68" s="6">
        <v>3105</v>
      </c>
      <c r="B68" s="7">
        <v>1285123587</v>
      </c>
      <c r="C68" s="7" t="s">
        <v>1497</v>
      </c>
      <c r="D68" s="8" t="s">
        <v>1502</v>
      </c>
      <c r="E68" s="6">
        <v>1</v>
      </c>
      <c r="F68" s="9"/>
      <c r="G68" s="9"/>
    </row>
    <row r="69" customFormat="1" ht="26" customHeight="1" spans="1:7">
      <c r="A69" s="6">
        <v>3106</v>
      </c>
      <c r="B69" s="7">
        <v>1288083098</v>
      </c>
      <c r="C69" s="7" t="s">
        <v>1497</v>
      </c>
      <c r="D69" s="8" t="s">
        <v>1503</v>
      </c>
      <c r="E69" s="6">
        <v>6</v>
      </c>
      <c r="F69" s="9"/>
      <c r="G69" s="9"/>
    </row>
    <row r="70" customFormat="1" ht="26" customHeight="1" spans="1:7">
      <c r="A70" s="6">
        <v>3107</v>
      </c>
      <c r="B70" s="7">
        <v>1284991712</v>
      </c>
      <c r="C70" s="7" t="s">
        <v>1497</v>
      </c>
      <c r="D70" s="8" t="s">
        <v>1504</v>
      </c>
      <c r="E70" s="6">
        <v>3</v>
      </c>
      <c r="F70" s="9"/>
      <c r="G70" s="9"/>
    </row>
    <row r="71" customFormat="1" ht="26" customHeight="1" spans="1:7">
      <c r="A71" s="6">
        <v>3108</v>
      </c>
      <c r="B71" s="7">
        <v>1284278978</v>
      </c>
      <c r="C71" s="7" t="s">
        <v>1497</v>
      </c>
      <c r="D71" s="8" t="s">
        <v>1505</v>
      </c>
      <c r="E71" s="6">
        <v>1</v>
      </c>
      <c r="F71" s="9"/>
      <c r="G71" s="9"/>
    </row>
    <row r="72" customFormat="1" ht="26" customHeight="1" spans="1:7">
      <c r="A72" s="6">
        <v>3201</v>
      </c>
      <c r="B72" s="7">
        <v>1283283935</v>
      </c>
      <c r="C72" s="7" t="s">
        <v>1506</v>
      </c>
      <c r="D72" s="8" t="s">
        <v>1507</v>
      </c>
      <c r="E72" s="6">
        <v>1</v>
      </c>
      <c r="F72" s="9"/>
      <c r="G72" s="9"/>
    </row>
    <row r="73" customFormat="1" ht="26" customHeight="1" spans="1:7">
      <c r="A73" s="6">
        <v>3202</v>
      </c>
      <c r="B73" s="7">
        <v>1284185724</v>
      </c>
      <c r="C73" s="7" t="s">
        <v>1506</v>
      </c>
      <c r="D73" s="8" t="s">
        <v>1508</v>
      </c>
      <c r="E73" s="6">
        <v>2</v>
      </c>
      <c r="F73" s="9"/>
      <c r="G73" s="9"/>
    </row>
    <row r="74" customFormat="1" ht="26" customHeight="1" spans="1:7">
      <c r="A74" s="6">
        <v>3203</v>
      </c>
      <c r="B74" s="7">
        <v>1285362042</v>
      </c>
      <c r="C74" s="7" t="s">
        <v>1506</v>
      </c>
      <c r="D74" s="8" t="s">
        <v>1509</v>
      </c>
      <c r="E74" s="6">
        <v>3</v>
      </c>
      <c r="F74" s="9"/>
      <c r="G74" s="9"/>
    </row>
    <row r="75" customFormat="1" ht="26" customHeight="1" spans="1:7">
      <c r="A75" s="6">
        <v>3204</v>
      </c>
      <c r="B75" s="7">
        <v>1281733461</v>
      </c>
      <c r="C75" s="7" t="s">
        <v>1506</v>
      </c>
      <c r="D75" s="8" t="s">
        <v>1510</v>
      </c>
      <c r="E75" s="6">
        <v>6</v>
      </c>
      <c r="F75" s="9"/>
      <c r="G75" s="9"/>
    </row>
    <row r="76" customFormat="1" ht="26" customHeight="1" spans="1:7">
      <c r="A76" s="6">
        <v>3205</v>
      </c>
      <c r="B76" s="7">
        <v>1285124095</v>
      </c>
      <c r="C76" s="7" t="s">
        <v>1506</v>
      </c>
      <c r="D76" s="8" t="s">
        <v>1511</v>
      </c>
      <c r="E76" s="6">
        <v>1</v>
      </c>
      <c r="F76" s="9"/>
      <c r="G76" s="9"/>
    </row>
    <row r="77" customFormat="1" ht="26" customHeight="1" spans="1:7">
      <c r="A77" s="6">
        <v>3208</v>
      </c>
      <c r="B77" s="7">
        <v>1284186380</v>
      </c>
      <c r="C77" s="7" t="s">
        <v>1506</v>
      </c>
      <c r="D77" s="8" t="s">
        <v>1512</v>
      </c>
      <c r="E77" s="6">
        <v>2</v>
      </c>
      <c r="F77" s="9"/>
      <c r="G77" s="9"/>
    </row>
    <row r="78" customFormat="1" ht="26" customHeight="1" spans="1:7">
      <c r="A78" s="12" t="s">
        <v>107</v>
      </c>
      <c r="B78" s="13"/>
      <c r="C78" s="13"/>
      <c r="D78" s="13"/>
      <c r="E78" s="13"/>
      <c r="F78" s="14"/>
      <c r="G78" s="15"/>
    </row>
    <row r="79" customFormat="1" ht="26" customHeight="1" spans="1:7">
      <c r="A79" s="12" t="s">
        <v>108</v>
      </c>
      <c r="B79" s="13"/>
      <c r="C79" s="13"/>
      <c r="D79" s="13"/>
      <c r="E79" s="13"/>
      <c r="F79" s="14"/>
      <c r="G79" s="15"/>
    </row>
    <row r="80" customFormat="1" ht="26" customHeight="1" spans="1:7">
      <c r="A80" s="12" t="s">
        <v>109</v>
      </c>
      <c r="B80" s="13"/>
      <c r="C80" s="13"/>
      <c r="D80" s="13"/>
      <c r="E80" s="13"/>
      <c r="F80" s="14"/>
      <c r="G80" s="16"/>
    </row>
  </sheetData>
  <mergeCells count="7">
    <mergeCell ref="A1:G1"/>
    <mergeCell ref="A78:F78"/>
    <mergeCell ref="A79:F79"/>
    <mergeCell ref="A80:F80"/>
    <mergeCell ref="E13:E14"/>
    <mergeCell ref="F13:F14"/>
    <mergeCell ref="G13:G14"/>
  </mergeCells>
  <pageMargins left="0.590277777777778" right="0.472222222222222" top="0.432638888888889" bottom="0.629861111111111" header="0.5" footer="0.5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G80"/>
  <sheetViews>
    <sheetView topLeftCell="A73" workbookViewId="0">
      <selection activeCell="D88" sqref="D88"/>
    </sheetView>
  </sheetViews>
  <sheetFormatPr defaultColWidth="8.66666666666667" defaultRowHeight="14.25" outlineLevelCol="6"/>
  <cols>
    <col min="2" max="2" width="11.0833333333333" customWidth="1"/>
    <col min="3" max="3" width="14.25" customWidth="1"/>
    <col min="4" max="4" width="42.4166666666667" customWidth="1"/>
    <col min="6" max="6" width="17.375" customWidth="1"/>
    <col min="7" max="7" width="18.75" customWidth="1"/>
  </cols>
  <sheetData>
    <row r="1" ht="20.25" spans="1:7">
      <c r="A1" s="1" t="s">
        <v>1513</v>
      </c>
      <c r="B1" s="2"/>
      <c r="C1" s="2"/>
      <c r="D1" s="3"/>
      <c r="E1" s="2"/>
      <c r="F1" s="2"/>
      <c r="G1" s="2"/>
    </row>
    <row r="2" ht="26" customHeight="1" spans="1:7">
      <c r="A2" s="4" t="s">
        <v>2</v>
      </c>
      <c r="B2" s="4" t="s">
        <v>3</v>
      </c>
      <c r="C2" s="4" t="s">
        <v>4</v>
      </c>
      <c r="D2" s="4" t="s">
        <v>588</v>
      </c>
      <c r="E2" s="4" t="s">
        <v>6</v>
      </c>
      <c r="F2" s="5" t="s">
        <v>7</v>
      </c>
      <c r="G2" s="5" t="s">
        <v>8</v>
      </c>
    </row>
    <row r="3" ht="26" customHeight="1" spans="1:7">
      <c r="A3" s="6">
        <v>5</v>
      </c>
      <c r="B3" s="7">
        <v>83611754</v>
      </c>
      <c r="C3" s="7" t="s">
        <v>101</v>
      </c>
      <c r="D3" s="8" t="s">
        <v>1514</v>
      </c>
      <c r="E3" s="6">
        <v>1</v>
      </c>
      <c r="F3" s="9"/>
      <c r="G3" s="9"/>
    </row>
    <row r="4" ht="26" customHeight="1" spans="1:7">
      <c r="A4" s="6">
        <v>101</v>
      </c>
      <c r="B4" s="7">
        <v>84066377</v>
      </c>
      <c r="C4" s="7" t="s">
        <v>1332</v>
      </c>
      <c r="D4" s="8" t="s">
        <v>1515</v>
      </c>
      <c r="E4" s="6">
        <v>1</v>
      </c>
      <c r="F4" s="9"/>
      <c r="G4" s="9"/>
    </row>
    <row r="5" ht="26" customHeight="1" spans="1:7">
      <c r="A5" s="6" t="str">
        <f>"102"</f>
        <v>102</v>
      </c>
      <c r="B5" s="7" t="str">
        <f>"83611711"</f>
        <v>83611711</v>
      </c>
      <c r="C5" s="7" t="s">
        <v>1334</v>
      </c>
      <c r="D5" s="8" t="s">
        <v>1516</v>
      </c>
      <c r="E5" s="6">
        <v>1</v>
      </c>
      <c r="F5" s="9"/>
      <c r="G5" s="9"/>
    </row>
    <row r="6" ht="26" customHeight="1" spans="1:7">
      <c r="A6" s="6">
        <v>104</v>
      </c>
      <c r="B6" s="7">
        <v>15788784</v>
      </c>
      <c r="C6" s="7" t="s">
        <v>1336</v>
      </c>
      <c r="D6" s="8" t="s">
        <v>1517</v>
      </c>
      <c r="E6" s="6">
        <v>4</v>
      </c>
      <c r="F6" s="9"/>
      <c r="G6" s="9"/>
    </row>
    <row r="7" ht="26" customHeight="1" spans="1:7">
      <c r="A7" s="6" t="str">
        <f>"105"</f>
        <v>105</v>
      </c>
      <c r="B7" s="7" t="str">
        <f>"15788377"</f>
        <v>15788377</v>
      </c>
      <c r="C7" s="7" t="s">
        <v>1338</v>
      </c>
      <c r="D7" s="8" t="s">
        <v>1518</v>
      </c>
      <c r="E7" s="6">
        <v>1</v>
      </c>
      <c r="F7" s="9"/>
      <c r="G7" s="9"/>
    </row>
    <row r="8" ht="26" customHeight="1" spans="1:7">
      <c r="A8" s="6" t="str">
        <f>"106"</f>
        <v>106</v>
      </c>
      <c r="B8" s="7" t="str">
        <f>"15788954"</f>
        <v>15788954</v>
      </c>
      <c r="C8" s="7" t="s">
        <v>1340</v>
      </c>
      <c r="D8" s="8" t="s">
        <v>1519</v>
      </c>
      <c r="E8" s="6">
        <v>1</v>
      </c>
      <c r="F8" s="9"/>
      <c r="G8" s="9"/>
    </row>
    <row r="9" ht="26" customHeight="1" spans="1:7">
      <c r="A9" s="6" t="str">
        <f>"107"</f>
        <v>107</v>
      </c>
      <c r="B9" s="7" t="str">
        <f>"K0033624"</f>
        <v>K0033624</v>
      </c>
      <c r="C9" s="7" t="s">
        <v>1342</v>
      </c>
      <c r="D9" s="8" t="s">
        <v>1520</v>
      </c>
      <c r="E9" s="6">
        <v>1</v>
      </c>
      <c r="F9" s="9"/>
      <c r="G9" s="9"/>
    </row>
    <row r="10" ht="26" customHeight="1" spans="1:7">
      <c r="A10" s="6" t="str">
        <f>"100"</f>
        <v>100</v>
      </c>
      <c r="B10" s="7" t="str">
        <f>"K0033643"</f>
        <v>K0033643</v>
      </c>
      <c r="C10" s="7" t="s">
        <v>38</v>
      </c>
      <c r="D10" s="8" t="s">
        <v>1521</v>
      </c>
      <c r="E10" s="6">
        <v>1</v>
      </c>
      <c r="F10" s="9"/>
      <c r="G10" s="9"/>
    </row>
    <row r="11" ht="26" customHeight="1" spans="1:7">
      <c r="A11" s="6" t="str">
        <f>"199"</f>
        <v>199</v>
      </c>
      <c r="B11" s="7" t="str">
        <f>"Z0095479"</f>
        <v>Z0095479</v>
      </c>
      <c r="C11" s="7" t="s">
        <v>52</v>
      </c>
      <c r="D11" s="8" t="s">
        <v>1522</v>
      </c>
      <c r="E11" s="6">
        <v>1</v>
      </c>
      <c r="F11" s="9"/>
      <c r="G11" s="9"/>
    </row>
    <row r="12" ht="26" customHeight="1" spans="1:7">
      <c r="A12" s="6" t="str">
        <f>"201"</f>
        <v>201</v>
      </c>
      <c r="B12" s="7" t="str">
        <f>"Z0095489"</f>
        <v>Z0095489</v>
      </c>
      <c r="C12" s="7" t="s">
        <v>1346</v>
      </c>
      <c r="D12" s="8" t="s">
        <v>1523</v>
      </c>
      <c r="E12" s="6">
        <v>1</v>
      </c>
      <c r="F12" s="9"/>
      <c r="G12" s="9"/>
    </row>
    <row r="13" ht="26" customHeight="1" spans="1:7">
      <c r="A13" s="6">
        <v>299</v>
      </c>
      <c r="B13" s="7">
        <v>85468258</v>
      </c>
      <c r="C13" s="7" t="s">
        <v>82</v>
      </c>
      <c r="D13" s="8" t="s">
        <v>1524</v>
      </c>
      <c r="E13" s="6">
        <v>1</v>
      </c>
      <c r="F13" s="10"/>
      <c r="G13" s="10"/>
    </row>
    <row r="14" ht="26" customHeight="1" spans="1:7">
      <c r="A14" s="6">
        <v>301</v>
      </c>
      <c r="B14" s="7">
        <v>14083450</v>
      </c>
      <c r="C14" s="7" t="s">
        <v>1349</v>
      </c>
      <c r="D14" s="8" t="s">
        <v>1525</v>
      </c>
      <c r="E14" s="6"/>
      <c r="F14" s="11"/>
      <c r="G14" s="11"/>
    </row>
    <row r="15" ht="26" customHeight="1" spans="1:7">
      <c r="A15" s="6">
        <v>110</v>
      </c>
      <c r="B15" s="7">
        <v>13235788</v>
      </c>
      <c r="C15" s="7" t="s">
        <v>1351</v>
      </c>
      <c r="D15" s="8" t="s">
        <v>1526</v>
      </c>
      <c r="E15" s="6">
        <v>1</v>
      </c>
      <c r="F15" s="9"/>
      <c r="G15" s="9"/>
    </row>
    <row r="16" ht="26" customHeight="1" spans="1:7">
      <c r="A16" s="6">
        <v>111</v>
      </c>
      <c r="B16" s="7">
        <v>13235788</v>
      </c>
      <c r="C16" s="7" t="s">
        <v>1351</v>
      </c>
      <c r="D16" s="8" t="s">
        <v>1526</v>
      </c>
      <c r="E16" s="6">
        <v>1</v>
      </c>
      <c r="F16" s="9"/>
      <c r="G16" s="9"/>
    </row>
    <row r="17" ht="26" customHeight="1" spans="1:7">
      <c r="A17" s="6">
        <v>210</v>
      </c>
      <c r="B17" s="7">
        <v>84176377</v>
      </c>
      <c r="C17" s="7" t="s">
        <v>1353</v>
      </c>
      <c r="D17" s="8" t="s">
        <v>1527</v>
      </c>
      <c r="E17" s="6">
        <v>2</v>
      </c>
      <c r="F17" s="10"/>
      <c r="G17" s="9"/>
    </row>
    <row r="18" ht="26" customHeight="1" spans="1:7">
      <c r="A18" s="6">
        <v>211</v>
      </c>
      <c r="B18" s="7">
        <v>84175214</v>
      </c>
      <c r="C18" s="7" t="s">
        <v>1353</v>
      </c>
      <c r="D18" s="8" t="s">
        <v>1528</v>
      </c>
      <c r="E18" s="6">
        <v>1</v>
      </c>
      <c r="F18" s="9"/>
      <c r="G18" s="9"/>
    </row>
    <row r="19" ht="26" customHeight="1" spans="1:7">
      <c r="A19" s="6">
        <v>310</v>
      </c>
      <c r="B19" s="7">
        <v>84219327</v>
      </c>
      <c r="C19" s="7" t="s">
        <v>594</v>
      </c>
      <c r="D19" s="8" t="s">
        <v>1529</v>
      </c>
      <c r="E19" s="6">
        <v>1</v>
      </c>
      <c r="F19" s="9"/>
      <c r="G19" s="9"/>
    </row>
    <row r="20" ht="26" customHeight="1" spans="1:7">
      <c r="A20" s="6">
        <v>311</v>
      </c>
      <c r="B20" s="7">
        <v>84176369</v>
      </c>
      <c r="C20" s="7" t="s">
        <v>594</v>
      </c>
      <c r="D20" s="8" t="s">
        <v>1530</v>
      </c>
      <c r="E20" s="6">
        <v>2</v>
      </c>
      <c r="F20" s="9"/>
      <c r="G20" s="9"/>
    </row>
    <row r="21" ht="26" customHeight="1" spans="1:7">
      <c r="A21" s="6">
        <v>325</v>
      </c>
      <c r="B21" s="7">
        <v>85123242</v>
      </c>
      <c r="C21" s="7" t="s">
        <v>1436</v>
      </c>
      <c r="D21" s="8" t="s">
        <v>1531</v>
      </c>
      <c r="E21" s="6">
        <v>1</v>
      </c>
      <c r="F21" s="9"/>
      <c r="G21" s="9"/>
    </row>
    <row r="22" ht="26" customHeight="1" spans="1:7">
      <c r="A22" s="6">
        <v>161</v>
      </c>
      <c r="B22" s="7">
        <v>13254634</v>
      </c>
      <c r="C22" s="7" t="s">
        <v>1357</v>
      </c>
      <c r="D22" s="8" t="s">
        <v>1532</v>
      </c>
      <c r="E22" s="6">
        <v>1</v>
      </c>
      <c r="F22" s="9"/>
      <c r="G22" s="9"/>
    </row>
    <row r="23" ht="26" customHeight="1" spans="1:7">
      <c r="A23" s="6">
        <v>162</v>
      </c>
      <c r="B23" s="7">
        <v>85129011</v>
      </c>
      <c r="C23" s="7" t="s">
        <v>1357</v>
      </c>
      <c r="D23" s="8" t="s">
        <v>1533</v>
      </c>
      <c r="E23" s="6">
        <v>1</v>
      </c>
      <c r="F23" s="9"/>
      <c r="G23" s="9"/>
    </row>
    <row r="24" ht="26" customHeight="1" spans="1:7">
      <c r="A24" s="6">
        <v>163</v>
      </c>
      <c r="B24" s="7">
        <v>13257544</v>
      </c>
      <c r="C24" s="7" t="s">
        <v>1357</v>
      </c>
      <c r="D24" s="8" t="s">
        <v>1534</v>
      </c>
      <c r="E24" s="6">
        <v>1</v>
      </c>
      <c r="F24" s="9"/>
      <c r="G24" s="9"/>
    </row>
    <row r="25" ht="26" customHeight="1" spans="1:7">
      <c r="A25" s="6">
        <v>164</v>
      </c>
      <c r="B25" s="7">
        <v>13247514</v>
      </c>
      <c r="C25" s="7" t="s">
        <v>1357</v>
      </c>
      <c r="D25" s="8" t="s">
        <v>1535</v>
      </c>
      <c r="E25" s="6">
        <v>8</v>
      </c>
      <c r="F25" s="9"/>
      <c r="G25" s="9"/>
    </row>
    <row r="26" ht="26" customHeight="1" spans="1:7">
      <c r="A26" s="6">
        <v>280</v>
      </c>
      <c r="B26" s="7">
        <v>84311703</v>
      </c>
      <c r="C26" s="7" t="s">
        <v>47</v>
      </c>
      <c r="D26" s="8" t="s">
        <v>1536</v>
      </c>
      <c r="E26" s="6">
        <v>2</v>
      </c>
      <c r="F26" s="9"/>
      <c r="G26" s="9"/>
    </row>
    <row r="27" ht="26" customHeight="1" spans="1:7">
      <c r="A27" s="6">
        <v>190</v>
      </c>
      <c r="B27" s="7" t="s">
        <v>1537</v>
      </c>
      <c r="C27" s="7" t="s">
        <v>47</v>
      </c>
      <c r="D27" s="8" t="s">
        <v>1538</v>
      </c>
      <c r="E27" s="6">
        <v>2</v>
      </c>
      <c r="F27" s="9"/>
      <c r="G27" s="9"/>
    </row>
    <row r="28" ht="26" customHeight="1" spans="1:7">
      <c r="A28" s="6">
        <v>180</v>
      </c>
      <c r="B28" s="7" t="s">
        <v>1539</v>
      </c>
      <c r="C28" s="7" t="s">
        <v>47</v>
      </c>
      <c r="D28" s="8" t="s">
        <v>1540</v>
      </c>
      <c r="E28" s="6">
        <v>1</v>
      </c>
      <c r="F28" s="9"/>
      <c r="G28" s="9"/>
    </row>
    <row r="29" ht="26" customHeight="1" spans="1:7">
      <c r="A29" s="6">
        <v>103</v>
      </c>
      <c r="B29" s="7">
        <v>85117927</v>
      </c>
      <c r="C29" s="7" t="s">
        <v>120</v>
      </c>
      <c r="D29" s="8" t="s">
        <v>1541</v>
      </c>
      <c r="E29" s="6">
        <v>1</v>
      </c>
      <c r="F29" s="9"/>
      <c r="G29" s="9"/>
    </row>
    <row r="30" ht="26" customHeight="1" spans="1:7">
      <c r="A30" s="6">
        <v>327</v>
      </c>
      <c r="B30" s="7">
        <v>84275855</v>
      </c>
      <c r="C30" s="7" t="s">
        <v>1447</v>
      </c>
      <c r="D30" s="8" t="s">
        <v>1542</v>
      </c>
      <c r="E30" s="6">
        <v>1</v>
      </c>
      <c r="F30" s="9"/>
      <c r="G30" s="9"/>
    </row>
    <row r="31" ht="26" customHeight="1" spans="1:7">
      <c r="A31" s="6">
        <v>171</v>
      </c>
      <c r="B31" s="7">
        <v>84276681</v>
      </c>
      <c r="C31" s="7" t="s">
        <v>1449</v>
      </c>
      <c r="D31" s="8" t="s">
        <v>1543</v>
      </c>
      <c r="E31" s="6">
        <v>1</v>
      </c>
      <c r="F31" s="9"/>
      <c r="G31" s="9"/>
    </row>
    <row r="32" ht="26" customHeight="1" spans="1:7">
      <c r="A32" s="6">
        <v>172</v>
      </c>
      <c r="B32" s="7">
        <v>84285737</v>
      </c>
      <c r="C32" s="7" t="s">
        <v>1449</v>
      </c>
      <c r="D32" s="8" t="s">
        <v>1544</v>
      </c>
      <c r="E32" s="6">
        <v>1</v>
      </c>
      <c r="F32" s="9"/>
      <c r="G32" s="9"/>
    </row>
    <row r="33" ht="26" customHeight="1" spans="1:7">
      <c r="A33" s="6" t="str">
        <f>"740"</f>
        <v>740</v>
      </c>
      <c r="B33" s="7" t="str">
        <f>"Z0079124"</f>
        <v>Z0079124</v>
      </c>
      <c r="C33" s="7" t="s">
        <v>1374</v>
      </c>
      <c r="D33" s="8" t="s">
        <v>1375</v>
      </c>
      <c r="E33" s="6">
        <v>1</v>
      </c>
      <c r="F33" s="9"/>
      <c r="G33" s="9"/>
    </row>
    <row r="34" ht="26" customHeight="1" spans="1:7">
      <c r="A34" s="6">
        <v>22</v>
      </c>
      <c r="B34" s="7" t="s">
        <v>1376</v>
      </c>
      <c r="C34" s="7" t="s">
        <v>1377</v>
      </c>
      <c r="D34" s="8" t="s">
        <v>1378</v>
      </c>
      <c r="E34" s="6">
        <v>1</v>
      </c>
      <c r="F34" s="9"/>
      <c r="G34" s="9"/>
    </row>
    <row r="35" ht="26" customHeight="1" spans="1:7">
      <c r="A35" s="6">
        <v>2001</v>
      </c>
      <c r="B35" s="7">
        <v>85303828</v>
      </c>
      <c r="C35" s="7" t="s">
        <v>1379</v>
      </c>
      <c r="D35" s="8" t="s">
        <v>1380</v>
      </c>
      <c r="E35" s="6">
        <v>1</v>
      </c>
      <c r="F35" s="9"/>
      <c r="G35" s="9"/>
    </row>
    <row r="36" ht="26" customHeight="1" spans="1:7">
      <c r="A36" s="6">
        <v>260</v>
      </c>
      <c r="B36" s="7">
        <v>85235296</v>
      </c>
      <c r="C36" s="7" t="s">
        <v>1381</v>
      </c>
      <c r="D36" s="8" t="s">
        <v>1545</v>
      </c>
      <c r="E36" s="6">
        <v>1</v>
      </c>
      <c r="F36" s="9"/>
      <c r="G36" s="9"/>
    </row>
    <row r="37" ht="26" customHeight="1" spans="1:7">
      <c r="A37" s="6">
        <v>261</v>
      </c>
      <c r="B37" s="7">
        <v>84182709</v>
      </c>
      <c r="C37" s="7" t="s">
        <v>1381</v>
      </c>
      <c r="D37" s="8" t="s">
        <v>1383</v>
      </c>
      <c r="E37" s="6">
        <v>3</v>
      </c>
      <c r="F37" s="9"/>
      <c r="G37" s="9"/>
    </row>
    <row r="38" ht="26" customHeight="1" spans="1:7">
      <c r="A38" s="6">
        <v>25</v>
      </c>
      <c r="B38" s="7">
        <v>85234338</v>
      </c>
      <c r="C38" s="7" t="s">
        <v>1384</v>
      </c>
      <c r="D38" s="8" t="s">
        <v>1546</v>
      </c>
      <c r="E38" s="6">
        <v>1</v>
      </c>
      <c r="F38" s="9"/>
      <c r="G38" s="9"/>
    </row>
    <row r="39" ht="26" customHeight="1" spans="1:7">
      <c r="A39" s="6">
        <v>26</v>
      </c>
      <c r="B39" s="7">
        <v>83272836</v>
      </c>
      <c r="C39" s="7" t="s">
        <v>1384</v>
      </c>
      <c r="D39" s="8" t="s">
        <v>1385</v>
      </c>
      <c r="E39" s="6">
        <v>8</v>
      </c>
      <c r="F39" s="9"/>
      <c r="G39" s="9"/>
    </row>
    <row r="40" ht="26" customHeight="1" spans="1:7">
      <c r="A40" s="6">
        <v>2005</v>
      </c>
      <c r="B40" s="7">
        <v>85236799</v>
      </c>
      <c r="C40" s="7" t="s">
        <v>1386</v>
      </c>
      <c r="D40" s="8" t="s">
        <v>1387</v>
      </c>
      <c r="E40" s="6">
        <v>1</v>
      </c>
      <c r="F40" s="9"/>
      <c r="G40" s="9"/>
    </row>
    <row r="41" ht="26" customHeight="1" spans="1:7">
      <c r="A41" s="6">
        <v>2006</v>
      </c>
      <c r="B41" s="7">
        <v>84182695</v>
      </c>
      <c r="C41" s="7" t="s">
        <v>1386</v>
      </c>
      <c r="D41" s="8" t="s">
        <v>1388</v>
      </c>
      <c r="E41" s="6">
        <v>8</v>
      </c>
      <c r="F41" s="9"/>
      <c r="G41" s="9"/>
    </row>
    <row r="42" ht="26" customHeight="1" spans="1:7">
      <c r="A42" s="6">
        <v>2007</v>
      </c>
      <c r="B42" s="7">
        <v>81001967</v>
      </c>
      <c r="C42" s="7" t="s">
        <v>1386</v>
      </c>
      <c r="D42" s="8" t="s">
        <v>1389</v>
      </c>
      <c r="E42" s="6">
        <v>2</v>
      </c>
      <c r="F42" s="9"/>
      <c r="G42" s="9"/>
    </row>
    <row r="43" ht="26" customHeight="1" spans="1:7">
      <c r="A43" s="6">
        <v>730</v>
      </c>
      <c r="B43" s="7">
        <v>85160350</v>
      </c>
      <c r="C43" s="7" t="s">
        <v>135</v>
      </c>
      <c r="D43" s="8" t="s">
        <v>1547</v>
      </c>
      <c r="E43" s="6">
        <v>1</v>
      </c>
      <c r="F43" s="9"/>
      <c r="G43" s="9"/>
    </row>
    <row r="44" ht="26" customHeight="1" spans="1:7">
      <c r="A44" s="6" t="str">
        <f>"010"</f>
        <v>010</v>
      </c>
      <c r="B44" s="7" t="str">
        <f>"K0033209"</f>
        <v>K0033209</v>
      </c>
      <c r="C44" s="7" t="s">
        <v>1327</v>
      </c>
      <c r="D44" s="8" t="s">
        <v>1548</v>
      </c>
      <c r="E44" s="6">
        <v>1</v>
      </c>
      <c r="F44" s="9"/>
      <c r="G44" s="9"/>
    </row>
    <row r="45" ht="26" customHeight="1" spans="1:7">
      <c r="A45" s="6" t="str">
        <f>"015"</f>
        <v>015</v>
      </c>
      <c r="B45" s="7" t="str">
        <f>"K0033550"</f>
        <v>K0033550</v>
      </c>
      <c r="C45" s="7" t="s">
        <v>9</v>
      </c>
      <c r="D45" s="8" t="s">
        <v>1549</v>
      </c>
      <c r="E45" s="6">
        <v>1</v>
      </c>
      <c r="F45" s="9"/>
      <c r="G45" s="9"/>
    </row>
    <row r="46" ht="26" customHeight="1" spans="1:7">
      <c r="A46" s="6" t="str">
        <f>"013"</f>
        <v>013</v>
      </c>
      <c r="B46" s="7" t="str">
        <f>"83601570"</f>
        <v>83601570</v>
      </c>
      <c r="C46" s="7" t="s">
        <v>1390</v>
      </c>
      <c r="D46" s="8" t="s">
        <v>1550</v>
      </c>
      <c r="E46" s="6">
        <v>1</v>
      </c>
      <c r="F46" s="9"/>
      <c r="G46" s="9"/>
    </row>
    <row r="47" ht="26" customHeight="1" spans="1:7">
      <c r="A47" s="6" t="str">
        <f>"025"</f>
        <v>025</v>
      </c>
      <c r="B47" s="7" t="str">
        <f>"K0033548"</f>
        <v>K0033548</v>
      </c>
      <c r="C47" s="7" t="s">
        <v>9</v>
      </c>
      <c r="D47" s="8" t="s">
        <v>1551</v>
      </c>
      <c r="E47" s="6">
        <v>2</v>
      </c>
      <c r="F47" s="9"/>
      <c r="G47" s="9"/>
    </row>
    <row r="48" ht="26" customHeight="1" spans="1:7">
      <c r="A48" s="6" t="str">
        <f>"035"</f>
        <v>035</v>
      </c>
      <c r="B48" s="7" t="str">
        <f>"K0033552"</f>
        <v>K0033552</v>
      </c>
      <c r="C48" s="7" t="s">
        <v>31</v>
      </c>
      <c r="D48" s="8" t="s">
        <v>1552</v>
      </c>
      <c r="E48" s="6">
        <v>1</v>
      </c>
      <c r="F48" s="9"/>
      <c r="G48" s="9"/>
    </row>
    <row r="49" ht="26" customHeight="1" spans="1:7">
      <c r="A49" s="6" t="str">
        <f>"131"</f>
        <v>131</v>
      </c>
      <c r="B49" s="7" t="str">
        <f>"426332212"</f>
        <v>426332212</v>
      </c>
      <c r="C49" s="7" t="s">
        <v>42</v>
      </c>
      <c r="D49" s="8" t="s">
        <v>1553</v>
      </c>
      <c r="E49" s="6">
        <v>1</v>
      </c>
      <c r="F49" s="9"/>
      <c r="G49" s="9"/>
    </row>
    <row r="50" ht="26" customHeight="1" spans="1:7">
      <c r="A50" s="6" t="str">
        <f>"231"</f>
        <v>231</v>
      </c>
      <c r="B50" s="7" t="str">
        <f>"424525067"</f>
        <v>424525067</v>
      </c>
      <c r="C50" s="7" t="s">
        <v>42</v>
      </c>
      <c r="D50" s="8" t="s">
        <v>1554</v>
      </c>
      <c r="E50" s="6">
        <v>1</v>
      </c>
      <c r="F50" s="9"/>
      <c r="G50" s="9"/>
    </row>
    <row r="51" ht="26" customHeight="1" spans="1:7">
      <c r="A51" s="6">
        <v>232</v>
      </c>
      <c r="B51" s="7">
        <v>85605697</v>
      </c>
      <c r="C51" s="7" t="s">
        <v>42</v>
      </c>
      <c r="D51" s="8" t="s">
        <v>1555</v>
      </c>
      <c r="E51" s="6">
        <v>1</v>
      </c>
      <c r="F51" s="9"/>
      <c r="G51" s="9"/>
    </row>
    <row r="52" ht="26" customHeight="1" spans="1:7">
      <c r="A52" s="6">
        <v>330</v>
      </c>
      <c r="B52" s="7">
        <v>83546545</v>
      </c>
      <c r="C52" s="7" t="s">
        <v>42</v>
      </c>
      <c r="D52" s="8" t="s">
        <v>1556</v>
      </c>
      <c r="E52" s="6">
        <v>1</v>
      </c>
      <c r="F52" s="9"/>
      <c r="G52" s="9"/>
    </row>
    <row r="53" ht="26" customHeight="1" spans="1:7">
      <c r="A53" s="6" t="str">
        <f>"744"</f>
        <v>744</v>
      </c>
      <c r="B53" s="7" t="str">
        <f>"Z0071769"</f>
        <v>Z0071769</v>
      </c>
      <c r="C53" s="7" t="s">
        <v>92</v>
      </c>
      <c r="D53" s="8" t="s">
        <v>1397</v>
      </c>
      <c r="E53" s="6">
        <v>3</v>
      </c>
      <c r="F53" s="9"/>
      <c r="G53" s="9"/>
    </row>
    <row r="54" ht="26" customHeight="1" spans="1:7">
      <c r="A54" s="6">
        <v>370</v>
      </c>
      <c r="B54" s="7">
        <v>13231308</v>
      </c>
      <c r="C54" s="7" t="s">
        <v>352</v>
      </c>
      <c r="D54" s="8" t="s">
        <v>1557</v>
      </c>
      <c r="E54" s="6">
        <v>1</v>
      </c>
      <c r="F54" s="9"/>
      <c r="G54" s="9"/>
    </row>
    <row r="55" ht="26" customHeight="1" spans="1:7">
      <c r="A55" s="6" t="str">
        <f>"141"</f>
        <v>141</v>
      </c>
      <c r="B55" s="7" t="str">
        <f>"Z0071301"</f>
        <v>Z0071301</v>
      </c>
      <c r="C55" s="7" t="s">
        <v>185</v>
      </c>
      <c r="D55" s="8" t="s">
        <v>1558</v>
      </c>
      <c r="E55" s="6">
        <v>1</v>
      </c>
      <c r="F55" s="9"/>
      <c r="G55" s="9"/>
    </row>
    <row r="56" ht="26" customHeight="1" spans="1:7">
      <c r="A56" s="6">
        <v>142</v>
      </c>
      <c r="B56" s="7">
        <v>85467685</v>
      </c>
      <c r="C56" s="7" t="s">
        <v>185</v>
      </c>
      <c r="D56" s="8" t="s">
        <v>1559</v>
      </c>
      <c r="E56" s="6">
        <v>1</v>
      </c>
      <c r="F56" s="9"/>
      <c r="G56" s="9"/>
    </row>
    <row r="57" ht="26" customHeight="1" spans="1:7">
      <c r="A57" s="6" t="str">
        <f>"143"</f>
        <v>143</v>
      </c>
      <c r="B57" s="7" t="str">
        <f>"K0033590"</f>
        <v>K0033590</v>
      </c>
      <c r="C57" s="7" t="s">
        <v>185</v>
      </c>
      <c r="D57" s="8" t="s">
        <v>1560</v>
      </c>
      <c r="E57" s="6">
        <v>1</v>
      </c>
      <c r="F57" s="9"/>
      <c r="G57" s="9"/>
    </row>
    <row r="58" ht="26" customHeight="1" spans="1:7">
      <c r="A58" s="6">
        <v>241</v>
      </c>
      <c r="B58" s="7">
        <v>85118567</v>
      </c>
      <c r="C58" s="7" t="s">
        <v>185</v>
      </c>
      <c r="D58" s="8" t="s">
        <v>1561</v>
      </c>
      <c r="E58" s="6">
        <v>1</v>
      </c>
      <c r="F58" s="9"/>
      <c r="G58" s="9"/>
    </row>
    <row r="59" ht="26" customHeight="1" spans="1:7">
      <c r="A59" s="6">
        <v>242</v>
      </c>
      <c r="B59" s="7">
        <v>85361925</v>
      </c>
      <c r="C59" s="7" t="s">
        <v>185</v>
      </c>
      <c r="D59" s="8" t="s">
        <v>1562</v>
      </c>
      <c r="E59" s="6">
        <v>1</v>
      </c>
      <c r="F59" s="9"/>
      <c r="G59" s="9"/>
    </row>
    <row r="60" ht="26" customHeight="1" spans="1:7">
      <c r="A60" s="6">
        <v>243</v>
      </c>
      <c r="B60" s="7">
        <v>85361941</v>
      </c>
      <c r="C60" s="7" t="s">
        <v>185</v>
      </c>
      <c r="D60" s="8" t="s">
        <v>1563</v>
      </c>
      <c r="E60" s="6">
        <v>1</v>
      </c>
      <c r="F60" s="9"/>
      <c r="G60" s="9"/>
    </row>
    <row r="61" ht="26" customHeight="1" spans="1:7">
      <c r="A61" s="6" t="str">
        <f>"341"</f>
        <v>341</v>
      </c>
      <c r="B61" s="7" t="str">
        <f>"K0033542"</f>
        <v>K0033542</v>
      </c>
      <c r="C61" s="7" t="s">
        <v>185</v>
      </c>
      <c r="D61" s="8" t="s">
        <v>1493</v>
      </c>
      <c r="E61" s="6">
        <v>1</v>
      </c>
      <c r="F61" s="9"/>
      <c r="G61" s="9"/>
    </row>
    <row r="62" ht="26" customHeight="1" spans="1:7">
      <c r="A62" s="6" t="str">
        <f>"342"</f>
        <v>342</v>
      </c>
      <c r="B62" s="7" t="str">
        <f>"Z0071313"</f>
        <v>Z0071313</v>
      </c>
      <c r="C62" s="7" t="s">
        <v>185</v>
      </c>
      <c r="D62" s="8" t="s">
        <v>1564</v>
      </c>
      <c r="E62" s="6">
        <v>1</v>
      </c>
      <c r="F62" s="9"/>
      <c r="G62" s="9"/>
    </row>
    <row r="63" ht="26" customHeight="1" spans="1:7">
      <c r="A63" s="6">
        <v>911</v>
      </c>
      <c r="B63" s="7">
        <v>85361461</v>
      </c>
      <c r="C63" s="7" t="s">
        <v>997</v>
      </c>
      <c r="D63" s="8" t="s">
        <v>1565</v>
      </c>
      <c r="E63" s="6">
        <v>1</v>
      </c>
      <c r="F63" s="9"/>
      <c r="G63" s="9"/>
    </row>
    <row r="64" ht="26" customHeight="1" spans="1:7">
      <c r="A64" s="6">
        <v>3101</v>
      </c>
      <c r="B64" s="7">
        <v>81341148</v>
      </c>
      <c r="C64" s="7" t="s">
        <v>1497</v>
      </c>
      <c r="D64" s="8" t="s">
        <v>1566</v>
      </c>
      <c r="E64" s="6">
        <v>1</v>
      </c>
      <c r="F64" s="9"/>
      <c r="G64" s="9"/>
    </row>
    <row r="65" ht="26" customHeight="1" spans="1:7">
      <c r="A65" s="6">
        <v>3102</v>
      </c>
      <c r="B65" s="7">
        <v>84216549</v>
      </c>
      <c r="C65" s="7" t="s">
        <v>1497</v>
      </c>
      <c r="D65" s="8" t="s">
        <v>1567</v>
      </c>
      <c r="E65" s="6">
        <v>1</v>
      </c>
      <c r="F65" s="9"/>
      <c r="G65" s="9"/>
    </row>
    <row r="66" ht="26" customHeight="1" spans="1:7">
      <c r="A66" s="6">
        <v>3103</v>
      </c>
      <c r="B66" s="7">
        <v>84218118</v>
      </c>
      <c r="C66" s="7" t="s">
        <v>1497</v>
      </c>
      <c r="D66" s="8" t="s">
        <v>1568</v>
      </c>
      <c r="E66" s="6">
        <v>1</v>
      </c>
      <c r="F66" s="9"/>
      <c r="G66" s="9"/>
    </row>
    <row r="67" ht="26" customHeight="1" spans="1:7">
      <c r="A67" s="6">
        <v>3104</v>
      </c>
      <c r="B67" s="7">
        <v>84216492</v>
      </c>
      <c r="C67" s="7" t="s">
        <v>1497</v>
      </c>
      <c r="D67" s="8" t="s">
        <v>1569</v>
      </c>
      <c r="E67" s="6">
        <v>1</v>
      </c>
      <c r="F67" s="9"/>
      <c r="G67" s="9"/>
    </row>
    <row r="68" ht="26" customHeight="1" spans="1:7">
      <c r="A68" s="6">
        <v>3105</v>
      </c>
      <c r="B68" s="7">
        <v>85123587</v>
      </c>
      <c r="C68" s="7" t="s">
        <v>1497</v>
      </c>
      <c r="D68" s="8" t="s">
        <v>1570</v>
      </c>
      <c r="E68" s="6">
        <v>1</v>
      </c>
      <c r="F68" s="9"/>
      <c r="G68" s="9"/>
    </row>
    <row r="69" ht="26" customHeight="1" spans="1:7">
      <c r="A69" s="6">
        <v>3106</v>
      </c>
      <c r="B69" s="7">
        <v>88083098</v>
      </c>
      <c r="C69" s="7" t="s">
        <v>1497</v>
      </c>
      <c r="D69" s="8" t="s">
        <v>1571</v>
      </c>
      <c r="E69" s="6">
        <v>6</v>
      </c>
      <c r="F69" s="9"/>
      <c r="G69" s="9"/>
    </row>
    <row r="70" ht="26" customHeight="1" spans="1:7">
      <c r="A70" s="6">
        <v>3107</v>
      </c>
      <c r="B70" s="7">
        <v>84991712</v>
      </c>
      <c r="C70" s="7" t="s">
        <v>1497</v>
      </c>
      <c r="D70" s="8" t="s">
        <v>1572</v>
      </c>
      <c r="E70" s="6">
        <v>3</v>
      </c>
      <c r="F70" s="9"/>
      <c r="G70" s="9"/>
    </row>
    <row r="71" ht="26" customHeight="1" spans="1:7">
      <c r="A71" s="6">
        <v>3108</v>
      </c>
      <c r="B71" s="7">
        <v>84278978</v>
      </c>
      <c r="C71" s="7" t="s">
        <v>1497</v>
      </c>
      <c r="D71" s="8" t="s">
        <v>1573</v>
      </c>
      <c r="E71" s="6">
        <v>1</v>
      </c>
      <c r="F71" s="9"/>
      <c r="G71" s="9"/>
    </row>
    <row r="72" ht="26" customHeight="1" spans="1:7">
      <c r="A72" s="6">
        <v>3201</v>
      </c>
      <c r="B72" s="7">
        <v>83283935</v>
      </c>
      <c r="C72" s="7" t="s">
        <v>1506</v>
      </c>
      <c r="D72" s="8" t="s">
        <v>1574</v>
      </c>
      <c r="E72" s="6">
        <v>1</v>
      </c>
      <c r="F72" s="9"/>
      <c r="G72" s="9"/>
    </row>
    <row r="73" ht="26" customHeight="1" spans="1:7">
      <c r="A73" s="6">
        <v>3202</v>
      </c>
      <c r="B73" s="7">
        <v>84185724</v>
      </c>
      <c r="C73" s="7" t="s">
        <v>1506</v>
      </c>
      <c r="D73" s="8" t="s">
        <v>1575</v>
      </c>
      <c r="E73" s="6">
        <v>2</v>
      </c>
      <c r="F73" s="9"/>
      <c r="G73" s="9"/>
    </row>
    <row r="74" ht="26" customHeight="1" spans="1:7">
      <c r="A74" s="6">
        <v>3203</v>
      </c>
      <c r="B74" s="7">
        <v>85362042</v>
      </c>
      <c r="C74" s="7" t="s">
        <v>1506</v>
      </c>
      <c r="D74" s="8" t="s">
        <v>1576</v>
      </c>
      <c r="E74" s="6">
        <v>3</v>
      </c>
      <c r="F74" s="9"/>
      <c r="G74" s="9"/>
    </row>
    <row r="75" ht="26" customHeight="1" spans="1:7">
      <c r="A75" s="6">
        <v>3204</v>
      </c>
      <c r="B75" s="7">
        <v>81733461</v>
      </c>
      <c r="C75" s="7" t="s">
        <v>1506</v>
      </c>
      <c r="D75" s="8" t="s">
        <v>1577</v>
      </c>
      <c r="E75" s="6">
        <v>6</v>
      </c>
      <c r="F75" s="9"/>
      <c r="G75" s="9"/>
    </row>
    <row r="76" ht="26" customHeight="1" spans="1:7">
      <c r="A76" s="6">
        <v>3205</v>
      </c>
      <c r="B76" s="7">
        <v>85124095</v>
      </c>
      <c r="C76" s="7" t="s">
        <v>1506</v>
      </c>
      <c r="D76" s="8" t="s">
        <v>1578</v>
      </c>
      <c r="E76" s="6">
        <v>1</v>
      </c>
      <c r="F76" s="9"/>
      <c r="G76" s="9"/>
    </row>
    <row r="77" ht="26" customHeight="1" spans="1:7">
      <c r="A77" s="6">
        <v>3208</v>
      </c>
      <c r="B77" s="7">
        <v>84186380</v>
      </c>
      <c r="C77" s="7" t="s">
        <v>1506</v>
      </c>
      <c r="D77" s="8" t="s">
        <v>1579</v>
      </c>
      <c r="E77" s="6">
        <v>2</v>
      </c>
      <c r="F77" s="9"/>
      <c r="G77" s="9"/>
    </row>
    <row r="78" ht="26" customHeight="1" spans="1:7">
      <c r="A78" s="12" t="s">
        <v>107</v>
      </c>
      <c r="B78" s="13"/>
      <c r="C78" s="13"/>
      <c r="D78" s="13"/>
      <c r="E78" s="13"/>
      <c r="F78" s="14"/>
      <c r="G78" s="15"/>
    </row>
    <row r="79" ht="26" customHeight="1" spans="1:7">
      <c r="A79" s="12" t="s">
        <v>108</v>
      </c>
      <c r="B79" s="13"/>
      <c r="C79" s="13"/>
      <c r="D79" s="13"/>
      <c r="E79" s="13"/>
      <c r="F79" s="14"/>
      <c r="G79" s="15"/>
    </row>
    <row r="80" ht="26" customHeight="1" spans="1:7">
      <c r="A80" s="12" t="s">
        <v>109</v>
      </c>
      <c r="B80" s="13"/>
      <c r="C80" s="13"/>
      <c r="D80" s="13"/>
      <c r="E80" s="13"/>
      <c r="F80" s="14"/>
      <c r="G80" s="16"/>
    </row>
  </sheetData>
  <mergeCells count="6">
    <mergeCell ref="A1:G1"/>
    <mergeCell ref="A78:F78"/>
    <mergeCell ref="A79:F79"/>
    <mergeCell ref="A80:F80"/>
    <mergeCell ref="F13:F14"/>
    <mergeCell ref="G13:G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75"/>
  <sheetViews>
    <sheetView topLeftCell="A61" workbookViewId="0">
      <selection activeCell="A74" sqref="A74:G74"/>
    </sheetView>
  </sheetViews>
  <sheetFormatPr defaultColWidth="8.66666666666667" defaultRowHeight="14.25" outlineLevelCol="7"/>
  <cols>
    <col min="1" max="2" width="8.66666666666667" style="34"/>
    <col min="3" max="3" width="13.4166666666667" style="34" customWidth="1"/>
    <col min="4" max="4" width="16.6666666666667" style="34" customWidth="1"/>
    <col min="5" max="5" width="51.1666666666667" style="34" customWidth="1"/>
    <col min="6" max="6" width="8.66666666666667" style="34"/>
    <col min="7" max="7" width="17.5" customWidth="1"/>
    <col min="8" max="8" width="19" customWidth="1"/>
  </cols>
  <sheetData>
    <row r="1" ht="22.5" spans="1:8">
      <c r="A1" s="168" t="s">
        <v>192</v>
      </c>
      <c r="B1" s="168"/>
      <c r="C1" s="168"/>
      <c r="D1" s="168"/>
      <c r="E1" s="168"/>
      <c r="F1" s="168"/>
      <c r="G1" s="168"/>
      <c r="H1" s="168"/>
    </row>
    <row r="2" spans="1:8">
      <c r="A2" s="169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210">
        <v>1</v>
      </c>
      <c r="B3" s="173">
        <v>10</v>
      </c>
      <c r="C3" s="174">
        <v>2879077</v>
      </c>
      <c r="D3" s="174" t="s">
        <v>9</v>
      </c>
      <c r="E3" s="175" t="s">
        <v>139</v>
      </c>
      <c r="F3" s="172" t="str">
        <f>"1"</f>
        <v>1</v>
      </c>
      <c r="G3" s="180"/>
      <c r="H3" s="181"/>
    </row>
    <row r="4" spans="1:8">
      <c r="A4" s="210">
        <v>2</v>
      </c>
      <c r="B4" s="176">
        <v>11</v>
      </c>
      <c r="C4" s="171">
        <v>110248</v>
      </c>
      <c r="D4" s="171" t="s">
        <v>11</v>
      </c>
      <c r="E4" s="175" t="s">
        <v>193</v>
      </c>
      <c r="F4" s="172" t="str">
        <f>"8"</f>
        <v>8</v>
      </c>
      <c r="G4" s="180"/>
      <c r="H4" s="181"/>
    </row>
    <row r="5" spans="1:8">
      <c r="A5" s="210">
        <v>3</v>
      </c>
      <c r="B5" s="176">
        <v>13</v>
      </c>
      <c r="C5" s="171">
        <v>8064482</v>
      </c>
      <c r="D5" s="171" t="s">
        <v>112</v>
      </c>
      <c r="E5" s="175" t="s">
        <v>194</v>
      </c>
      <c r="F5" s="172" t="str">
        <f>"2"</f>
        <v>2</v>
      </c>
      <c r="G5" s="180"/>
      <c r="H5" s="181"/>
    </row>
    <row r="6" spans="1:8">
      <c r="A6" s="210">
        <v>4</v>
      </c>
      <c r="B6" s="176">
        <v>15</v>
      </c>
      <c r="C6" s="171">
        <v>2875187</v>
      </c>
      <c r="D6" s="171" t="s">
        <v>9</v>
      </c>
      <c r="E6" s="175" t="s">
        <v>141</v>
      </c>
      <c r="F6" s="172" t="str">
        <f>"1"</f>
        <v>1</v>
      </c>
      <c r="G6" s="180"/>
      <c r="H6" s="181"/>
    </row>
    <row r="7" spans="1:8">
      <c r="A7" s="210">
        <v>5</v>
      </c>
      <c r="B7" s="176">
        <v>16</v>
      </c>
      <c r="C7" s="171">
        <v>110248</v>
      </c>
      <c r="D7" s="171" t="s">
        <v>11</v>
      </c>
      <c r="E7" s="175" t="s">
        <v>193</v>
      </c>
      <c r="F7" s="172" t="str">
        <f>"8"</f>
        <v>8</v>
      </c>
      <c r="G7" s="180"/>
      <c r="H7" s="181"/>
    </row>
    <row r="8" spans="1:8">
      <c r="A8" s="210">
        <v>6</v>
      </c>
      <c r="B8" s="176">
        <v>17</v>
      </c>
      <c r="C8" s="171">
        <v>8064482</v>
      </c>
      <c r="D8" s="171" t="s">
        <v>112</v>
      </c>
      <c r="E8" s="175" t="s">
        <v>194</v>
      </c>
      <c r="F8" s="172" t="str">
        <f>"2"</f>
        <v>2</v>
      </c>
      <c r="G8" s="180"/>
      <c r="H8" s="181"/>
    </row>
    <row r="9" spans="1:8">
      <c r="A9" s="210">
        <v>7</v>
      </c>
      <c r="B9" s="176">
        <v>20</v>
      </c>
      <c r="C9" s="171">
        <v>2879131</v>
      </c>
      <c r="D9" s="171" t="s">
        <v>143</v>
      </c>
      <c r="E9" s="175" t="s">
        <v>195</v>
      </c>
      <c r="F9" s="172" t="str">
        <f>"1"</f>
        <v>1</v>
      </c>
      <c r="G9" s="180"/>
      <c r="H9" s="181"/>
    </row>
    <row r="10" spans="1:8">
      <c r="A10" s="210">
        <v>8</v>
      </c>
      <c r="B10" s="176">
        <v>21</v>
      </c>
      <c r="C10" s="171" t="s">
        <v>196</v>
      </c>
      <c r="D10" s="171" t="s">
        <v>20</v>
      </c>
      <c r="E10" s="175" t="s">
        <v>197</v>
      </c>
      <c r="F10" s="172" t="str">
        <f>"6"</f>
        <v>6</v>
      </c>
      <c r="G10" s="180"/>
      <c r="H10" s="181"/>
    </row>
    <row r="11" spans="1:8">
      <c r="A11" s="210">
        <v>9</v>
      </c>
      <c r="B11" s="176">
        <v>22</v>
      </c>
      <c r="C11" s="171">
        <v>101176</v>
      </c>
      <c r="D11" s="171" t="s">
        <v>20</v>
      </c>
      <c r="E11" s="175" t="s">
        <v>21</v>
      </c>
      <c r="F11" s="172" t="str">
        <f>"2"</f>
        <v>2</v>
      </c>
      <c r="G11" s="180"/>
      <c r="H11" s="181"/>
    </row>
    <row r="12" spans="1:8">
      <c r="A12" s="210">
        <v>10</v>
      </c>
      <c r="B12" s="176">
        <v>25</v>
      </c>
      <c r="C12" s="171">
        <v>2876728</v>
      </c>
      <c r="D12" s="171" t="s">
        <v>143</v>
      </c>
      <c r="E12" s="175" t="s">
        <v>198</v>
      </c>
      <c r="F12" s="172" t="str">
        <f t="shared" ref="F12:F18" si="0">"1"</f>
        <v>1</v>
      </c>
      <c r="G12" s="180"/>
      <c r="H12" s="181"/>
    </row>
    <row r="13" spans="1:8">
      <c r="A13" s="210">
        <v>11</v>
      </c>
      <c r="B13" s="176">
        <v>26</v>
      </c>
      <c r="C13" s="177">
        <v>101176</v>
      </c>
      <c r="D13" s="177" t="s">
        <v>20</v>
      </c>
      <c r="E13" s="175" t="s">
        <v>21</v>
      </c>
      <c r="F13" s="172" t="str">
        <f>"8"</f>
        <v>8</v>
      </c>
      <c r="G13" s="180"/>
      <c r="H13" s="181"/>
    </row>
    <row r="14" spans="1:8">
      <c r="A14" s="210">
        <v>12</v>
      </c>
      <c r="B14" s="176">
        <v>29</v>
      </c>
      <c r="C14" s="177">
        <v>8064482</v>
      </c>
      <c r="D14" s="171" t="s">
        <v>112</v>
      </c>
      <c r="E14" s="175" t="s">
        <v>194</v>
      </c>
      <c r="F14" s="172" t="str">
        <f>"2"</f>
        <v>2</v>
      </c>
      <c r="G14" s="180"/>
      <c r="H14" s="181"/>
    </row>
    <row r="15" spans="1:8">
      <c r="A15" s="210">
        <v>13</v>
      </c>
      <c r="B15" s="176">
        <v>40</v>
      </c>
      <c r="C15" s="171">
        <v>2879190</v>
      </c>
      <c r="D15" s="171" t="s">
        <v>22</v>
      </c>
      <c r="E15" s="175" t="s">
        <v>199</v>
      </c>
      <c r="F15" s="172" t="str">
        <f t="shared" si="0"/>
        <v>1</v>
      </c>
      <c r="G15" s="180"/>
      <c r="H15" s="181"/>
    </row>
    <row r="16" spans="1:8">
      <c r="A16" s="210">
        <v>14</v>
      </c>
      <c r="B16" s="176">
        <v>41</v>
      </c>
      <c r="C16" s="177">
        <v>101184</v>
      </c>
      <c r="D16" s="177" t="s">
        <v>20</v>
      </c>
      <c r="E16" s="175" t="s">
        <v>24</v>
      </c>
      <c r="F16" s="172" t="str">
        <f>"6"</f>
        <v>6</v>
      </c>
      <c r="G16" s="180"/>
      <c r="H16" s="181"/>
    </row>
    <row r="17" spans="1:8">
      <c r="A17" s="210">
        <v>15</v>
      </c>
      <c r="B17" s="176">
        <v>43</v>
      </c>
      <c r="C17" s="177">
        <v>8064482</v>
      </c>
      <c r="D17" s="177" t="s">
        <v>112</v>
      </c>
      <c r="E17" s="175" t="s">
        <v>194</v>
      </c>
      <c r="F17" s="172" t="str">
        <f t="shared" si="0"/>
        <v>1</v>
      </c>
      <c r="G17" s="180"/>
      <c r="H17" s="181"/>
    </row>
    <row r="18" spans="1:8">
      <c r="A18" s="210">
        <v>16</v>
      </c>
      <c r="B18" s="176">
        <v>70</v>
      </c>
      <c r="C18" s="177">
        <v>2876647</v>
      </c>
      <c r="D18" s="177" t="s">
        <v>25</v>
      </c>
      <c r="E18" s="175" t="s">
        <v>148</v>
      </c>
      <c r="F18" s="172" t="str">
        <f t="shared" si="0"/>
        <v>1</v>
      </c>
      <c r="G18" s="180"/>
      <c r="H18" s="181"/>
    </row>
    <row r="19" spans="1:8">
      <c r="A19" s="210">
        <v>17</v>
      </c>
      <c r="B19" s="176">
        <v>71</v>
      </c>
      <c r="C19" s="177">
        <v>101176</v>
      </c>
      <c r="D19" s="177" t="s">
        <v>20</v>
      </c>
      <c r="E19" s="175" t="s">
        <v>21</v>
      </c>
      <c r="F19" s="172" t="str">
        <f>"12"</f>
        <v>12</v>
      </c>
      <c r="G19" s="180"/>
      <c r="H19" s="181"/>
    </row>
    <row r="20" spans="1:8">
      <c r="A20" s="210">
        <v>18</v>
      </c>
      <c r="B20" s="176">
        <v>73</v>
      </c>
      <c r="C20" s="177">
        <v>8065209</v>
      </c>
      <c r="D20" s="177" t="s">
        <v>112</v>
      </c>
      <c r="E20" s="175" t="s">
        <v>30</v>
      </c>
      <c r="F20" s="172" t="str">
        <f>"2"</f>
        <v>2</v>
      </c>
      <c r="G20" s="180"/>
      <c r="H20" s="181"/>
    </row>
    <row r="21" spans="1:8">
      <c r="A21" s="210">
        <v>19</v>
      </c>
      <c r="B21" s="176">
        <v>80</v>
      </c>
      <c r="C21" s="171">
        <v>2874229</v>
      </c>
      <c r="D21" s="177" t="s">
        <v>31</v>
      </c>
      <c r="E21" s="175" t="s">
        <v>200</v>
      </c>
      <c r="F21" s="172" t="str">
        <f t="shared" ref="F21:F26" si="1">"1"</f>
        <v>1</v>
      </c>
      <c r="G21" s="180"/>
      <c r="H21" s="181"/>
    </row>
    <row r="22" spans="1:8">
      <c r="A22" s="210">
        <v>20</v>
      </c>
      <c r="B22" s="176">
        <v>81</v>
      </c>
      <c r="C22" s="171">
        <v>110248</v>
      </c>
      <c r="D22" s="177" t="s">
        <v>111</v>
      </c>
      <c r="E22" s="175" t="s">
        <v>193</v>
      </c>
      <c r="F22" s="172" t="str">
        <f>"8"</f>
        <v>8</v>
      </c>
      <c r="G22" s="180"/>
      <c r="H22" s="181"/>
    </row>
    <row r="23" spans="1:8">
      <c r="A23" s="210">
        <v>21</v>
      </c>
      <c r="B23" s="176">
        <v>87</v>
      </c>
      <c r="C23" s="171">
        <v>2879557</v>
      </c>
      <c r="D23" s="177" t="s">
        <v>34</v>
      </c>
      <c r="E23" s="175" t="s">
        <v>201</v>
      </c>
      <c r="F23" s="172" t="str">
        <f t="shared" si="1"/>
        <v>1</v>
      </c>
      <c r="G23" s="180"/>
      <c r="H23" s="181"/>
    </row>
    <row r="24" spans="1:8">
      <c r="A24" s="210">
        <v>22</v>
      </c>
      <c r="B24" s="176">
        <v>88</v>
      </c>
      <c r="C24" s="178">
        <v>2879565</v>
      </c>
      <c r="D24" s="177" t="s">
        <v>34</v>
      </c>
      <c r="E24" s="175" t="s">
        <v>202</v>
      </c>
      <c r="F24" s="172" t="str">
        <f t="shared" si="1"/>
        <v>1</v>
      </c>
      <c r="G24" s="180"/>
      <c r="H24" s="181"/>
    </row>
    <row r="25" spans="1:8">
      <c r="A25" s="210">
        <v>23</v>
      </c>
      <c r="B25" s="176">
        <v>89</v>
      </c>
      <c r="C25" s="171">
        <v>2879573</v>
      </c>
      <c r="D25" s="177" t="s">
        <v>34</v>
      </c>
      <c r="E25" s="175" t="s">
        <v>203</v>
      </c>
      <c r="F25" s="172" t="str">
        <f t="shared" si="1"/>
        <v>1</v>
      </c>
      <c r="G25" s="180"/>
      <c r="H25" s="181"/>
    </row>
    <row r="26" spans="1:8">
      <c r="A26" s="210">
        <v>24</v>
      </c>
      <c r="B26" s="176">
        <v>100</v>
      </c>
      <c r="C26" s="171">
        <v>2873087</v>
      </c>
      <c r="D26" s="171" t="s">
        <v>38</v>
      </c>
      <c r="E26" s="175" t="s">
        <v>204</v>
      </c>
      <c r="F26" s="172" t="str">
        <f t="shared" si="1"/>
        <v>1</v>
      </c>
      <c r="G26" s="180"/>
      <c r="H26" s="181"/>
    </row>
    <row r="27" spans="1:8">
      <c r="A27" s="210">
        <v>25</v>
      </c>
      <c r="B27" s="176">
        <v>110</v>
      </c>
      <c r="C27" s="171">
        <v>13226002</v>
      </c>
      <c r="D27" s="178" t="s">
        <v>40</v>
      </c>
      <c r="E27" s="175" t="s">
        <v>150</v>
      </c>
      <c r="F27" s="172" t="str">
        <f>"2"</f>
        <v>2</v>
      </c>
      <c r="G27" s="180"/>
      <c r="H27" s="181"/>
    </row>
    <row r="28" spans="1:8">
      <c r="A28" s="210">
        <v>26</v>
      </c>
      <c r="B28" s="176">
        <v>130</v>
      </c>
      <c r="C28" s="171">
        <v>8061017</v>
      </c>
      <c r="D28" s="171" t="s">
        <v>42</v>
      </c>
      <c r="E28" s="175" t="s">
        <v>205</v>
      </c>
      <c r="F28" s="172" t="str">
        <f t="shared" ref="F28:F34" si="2">"1"</f>
        <v>1</v>
      </c>
      <c r="G28" s="180"/>
      <c r="H28" s="181"/>
    </row>
    <row r="29" spans="1:8">
      <c r="A29" s="210">
        <v>27</v>
      </c>
      <c r="B29" s="176">
        <v>131</v>
      </c>
      <c r="C29" s="171">
        <v>8061041</v>
      </c>
      <c r="D29" s="171" t="s">
        <v>42</v>
      </c>
      <c r="E29" s="175" t="s">
        <v>206</v>
      </c>
      <c r="F29" s="172" t="str">
        <f t="shared" si="2"/>
        <v>1</v>
      </c>
      <c r="G29" s="180"/>
      <c r="H29" s="181"/>
    </row>
    <row r="30" spans="1:8">
      <c r="A30" s="210">
        <v>28</v>
      </c>
      <c r="B30" s="176">
        <v>136</v>
      </c>
      <c r="C30" s="171">
        <v>2878380</v>
      </c>
      <c r="D30" s="171" t="s">
        <v>207</v>
      </c>
      <c r="E30" s="175" t="s">
        <v>153</v>
      </c>
      <c r="F30" s="172" t="str">
        <f t="shared" si="2"/>
        <v>1</v>
      </c>
      <c r="G30" s="180"/>
      <c r="H30" s="181"/>
    </row>
    <row r="31" spans="1:8">
      <c r="A31" s="210">
        <v>29</v>
      </c>
      <c r="B31" s="176">
        <v>140</v>
      </c>
      <c r="C31" s="171">
        <v>2869241</v>
      </c>
      <c r="D31" s="171" t="s">
        <v>208</v>
      </c>
      <c r="E31" s="175" t="s">
        <v>209</v>
      </c>
      <c r="F31" s="172" t="str">
        <f t="shared" si="2"/>
        <v>1</v>
      </c>
      <c r="G31" s="180"/>
      <c r="H31" s="181"/>
    </row>
    <row r="32" spans="1:8">
      <c r="A32" s="210">
        <v>30</v>
      </c>
      <c r="B32" s="176">
        <v>180</v>
      </c>
      <c r="C32" s="171">
        <v>175153</v>
      </c>
      <c r="D32" s="171" t="s">
        <v>121</v>
      </c>
      <c r="E32" s="175" t="s">
        <v>210</v>
      </c>
      <c r="F32" s="172" t="str">
        <f t="shared" si="2"/>
        <v>1</v>
      </c>
      <c r="G32" s="180"/>
      <c r="H32" s="181"/>
    </row>
    <row r="33" spans="1:8">
      <c r="A33" s="210">
        <v>31</v>
      </c>
      <c r="B33" s="176">
        <v>193</v>
      </c>
      <c r="C33" s="171">
        <v>8063419</v>
      </c>
      <c r="D33" s="177" t="s">
        <v>34</v>
      </c>
      <c r="E33" s="175" t="s">
        <v>155</v>
      </c>
      <c r="F33" s="172" t="str">
        <f t="shared" si="2"/>
        <v>1</v>
      </c>
      <c r="G33" s="180"/>
      <c r="H33" s="181"/>
    </row>
    <row r="34" spans="1:8">
      <c r="A34" s="210">
        <v>32</v>
      </c>
      <c r="B34" s="176">
        <v>194</v>
      </c>
      <c r="C34" s="171">
        <v>8063427</v>
      </c>
      <c r="D34" s="177" t="s">
        <v>34</v>
      </c>
      <c r="E34" s="175" t="s">
        <v>156</v>
      </c>
      <c r="F34" s="172" t="str">
        <f t="shared" si="2"/>
        <v>1</v>
      </c>
      <c r="G34" s="180"/>
      <c r="H34" s="181"/>
    </row>
    <row r="35" spans="1:8">
      <c r="A35" s="210">
        <v>33</v>
      </c>
      <c r="B35" s="176">
        <v>195</v>
      </c>
      <c r="C35" s="171">
        <v>8063435</v>
      </c>
      <c r="D35" s="177" t="s">
        <v>34</v>
      </c>
      <c r="E35" s="175" t="s">
        <v>157</v>
      </c>
      <c r="F35" s="172" t="str">
        <f>"2"</f>
        <v>2</v>
      </c>
      <c r="G35" s="180"/>
      <c r="H35" s="181"/>
    </row>
    <row r="36" spans="1:8">
      <c r="A36" s="210">
        <v>34</v>
      </c>
      <c r="B36" s="176">
        <v>199</v>
      </c>
      <c r="C36" s="171">
        <v>90166</v>
      </c>
      <c r="D36" s="171" t="s">
        <v>52</v>
      </c>
      <c r="E36" s="175" t="s">
        <v>211</v>
      </c>
      <c r="F36" s="172" t="str">
        <f t="shared" ref="F36:F43" si="3">"1"</f>
        <v>1</v>
      </c>
      <c r="G36" s="180"/>
      <c r="H36" s="181"/>
    </row>
    <row r="37" spans="1:8">
      <c r="A37" s="210">
        <v>35</v>
      </c>
      <c r="B37" s="176">
        <v>201</v>
      </c>
      <c r="C37" s="171">
        <v>92142</v>
      </c>
      <c r="D37" s="171" t="s">
        <v>55</v>
      </c>
      <c r="E37" s="175" t="s">
        <v>212</v>
      </c>
      <c r="F37" s="172" t="str">
        <f t="shared" si="3"/>
        <v>1</v>
      </c>
      <c r="G37" s="180"/>
      <c r="H37" s="181"/>
    </row>
    <row r="38" spans="1:8">
      <c r="A38" s="210">
        <v>36</v>
      </c>
      <c r="B38" s="176">
        <v>210</v>
      </c>
      <c r="C38" s="171">
        <v>8061556</v>
      </c>
      <c r="D38" s="171" t="s">
        <v>40</v>
      </c>
      <c r="E38" s="175" t="s">
        <v>160</v>
      </c>
      <c r="F38" s="172" t="str">
        <f>"2"</f>
        <v>2</v>
      </c>
      <c r="G38" s="180"/>
      <c r="H38" s="181"/>
    </row>
    <row r="39" spans="1:8">
      <c r="A39" s="210">
        <v>37</v>
      </c>
      <c r="B39" s="170">
        <v>231</v>
      </c>
      <c r="C39" s="171" t="s">
        <v>161</v>
      </c>
      <c r="D39" s="171" t="s">
        <v>42</v>
      </c>
      <c r="E39" s="175" t="s">
        <v>213</v>
      </c>
      <c r="F39" s="172" t="str">
        <f t="shared" si="3"/>
        <v>1</v>
      </c>
      <c r="G39" s="180"/>
      <c r="H39" s="181"/>
    </row>
    <row r="40" spans="1:8">
      <c r="A40" s="210">
        <v>38</v>
      </c>
      <c r="B40" s="170">
        <v>242</v>
      </c>
      <c r="C40" s="171">
        <v>2869284</v>
      </c>
      <c r="D40" s="171" t="s">
        <v>61</v>
      </c>
      <c r="E40" s="175" t="s">
        <v>163</v>
      </c>
      <c r="F40" s="172" t="str">
        <f t="shared" si="3"/>
        <v>1</v>
      </c>
      <c r="G40" s="180"/>
      <c r="H40" s="181"/>
    </row>
    <row r="41" spans="1:8">
      <c r="A41" s="210">
        <v>39</v>
      </c>
      <c r="B41" s="170">
        <v>243</v>
      </c>
      <c r="C41" s="171">
        <v>2869306</v>
      </c>
      <c r="D41" s="171" t="s">
        <v>61</v>
      </c>
      <c r="E41" s="175" t="s">
        <v>164</v>
      </c>
      <c r="F41" s="172" t="str">
        <f t="shared" si="3"/>
        <v>1</v>
      </c>
      <c r="G41" s="180"/>
      <c r="H41" s="181"/>
    </row>
    <row r="42" spans="1:8">
      <c r="A42" s="210">
        <v>40</v>
      </c>
      <c r="B42" s="170">
        <v>293</v>
      </c>
      <c r="C42" s="171">
        <v>8063230</v>
      </c>
      <c r="D42" s="177" t="s">
        <v>34</v>
      </c>
      <c r="E42" s="175" t="s">
        <v>165</v>
      </c>
      <c r="F42" s="172" t="str">
        <f t="shared" si="3"/>
        <v>1</v>
      </c>
      <c r="G42" s="180"/>
      <c r="H42" s="181"/>
    </row>
    <row r="43" spans="1:8">
      <c r="A43" s="210">
        <v>41</v>
      </c>
      <c r="B43" s="170">
        <v>294</v>
      </c>
      <c r="C43" s="171">
        <v>8063249</v>
      </c>
      <c r="D43" s="177" t="s">
        <v>34</v>
      </c>
      <c r="E43" s="175" t="s">
        <v>166</v>
      </c>
      <c r="F43" s="172" t="str">
        <f t="shared" si="3"/>
        <v>1</v>
      </c>
      <c r="G43" s="180"/>
      <c r="H43" s="181"/>
    </row>
    <row r="44" spans="1:8">
      <c r="A44" s="210">
        <v>42</v>
      </c>
      <c r="B44" s="170">
        <v>295</v>
      </c>
      <c r="C44" s="171">
        <v>8063257</v>
      </c>
      <c r="D44" s="177" t="s">
        <v>34</v>
      </c>
      <c r="E44" s="175" t="s">
        <v>167</v>
      </c>
      <c r="F44" s="172" t="str">
        <f>"2"</f>
        <v>2</v>
      </c>
      <c r="G44" s="180"/>
      <c r="H44" s="181"/>
    </row>
    <row r="45" spans="1:8">
      <c r="A45" s="210">
        <v>43</v>
      </c>
      <c r="B45" s="170">
        <v>299</v>
      </c>
      <c r="C45" s="171">
        <v>90859</v>
      </c>
      <c r="D45" s="171" t="s">
        <v>68</v>
      </c>
      <c r="E45" s="175" t="s">
        <v>214</v>
      </c>
      <c r="F45" s="172" t="str">
        <f t="shared" ref="F45:F52" si="4">"1"</f>
        <v>1</v>
      </c>
      <c r="G45" s="180"/>
      <c r="H45" s="181"/>
    </row>
    <row r="46" spans="1:8">
      <c r="A46" s="210">
        <v>44</v>
      </c>
      <c r="B46" s="170">
        <v>301</v>
      </c>
      <c r="C46" s="171">
        <v>93424</v>
      </c>
      <c r="D46" s="171" t="s">
        <v>70</v>
      </c>
      <c r="E46" s="175" t="s">
        <v>215</v>
      </c>
      <c r="F46" s="172" t="str">
        <f t="shared" si="4"/>
        <v>1</v>
      </c>
      <c r="G46" s="180"/>
      <c r="H46" s="181"/>
    </row>
    <row r="47" spans="1:8">
      <c r="A47" s="210">
        <v>45</v>
      </c>
      <c r="B47" s="170">
        <v>310</v>
      </c>
      <c r="C47" s="171" t="s">
        <v>171</v>
      </c>
      <c r="D47" s="171" t="s">
        <v>72</v>
      </c>
      <c r="E47" s="175" t="s">
        <v>216</v>
      </c>
      <c r="F47" s="172" t="str">
        <f>"2"</f>
        <v>2</v>
      </c>
      <c r="G47" s="180"/>
      <c r="H47" s="181"/>
    </row>
    <row r="48" spans="1:8">
      <c r="A48" s="210">
        <v>46</v>
      </c>
      <c r="B48" s="170">
        <v>331</v>
      </c>
      <c r="C48" s="171">
        <v>8060495</v>
      </c>
      <c r="D48" s="171" t="s">
        <v>42</v>
      </c>
      <c r="E48" s="175" t="s">
        <v>217</v>
      </c>
      <c r="F48" s="172" t="str">
        <f t="shared" si="4"/>
        <v>1</v>
      </c>
      <c r="G48" s="180"/>
      <c r="H48" s="181"/>
    </row>
    <row r="49" spans="1:8">
      <c r="A49" s="210">
        <v>47</v>
      </c>
      <c r="B49" s="170">
        <v>340</v>
      </c>
      <c r="C49" s="171">
        <v>2871025</v>
      </c>
      <c r="D49" s="171" t="s">
        <v>61</v>
      </c>
      <c r="E49" s="175" t="s">
        <v>218</v>
      </c>
      <c r="F49" s="172" t="str">
        <f t="shared" si="4"/>
        <v>1</v>
      </c>
      <c r="G49" s="180"/>
      <c r="H49" s="181"/>
    </row>
    <row r="50" spans="1:8">
      <c r="A50" s="210">
        <v>48</v>
      </c>
      <c r="B50" s="170">
        <v>341</v>
      </c>
      <c r="C50" s="171">
        <v>2870940</v>
      </c>
      <c r="D50" s="171" t="s">
        <v>61</v>
      </c>
      <c r="E50" s="175" t="s">
        <v>219</v>
      </c>
      <c r="F50" s="172" t="str">
        <f t="shared" si="4"/>
        <v>1</v>
      </c>
      <c r="G50" s="180"/>
      <c r="H50" s="181"/>
    </row>
    <row r="51" spans="1:8">
      <c r="A51" s="210">
        <v>49</v>
      </c>
      <c r="B51" s="170">
        <v>342</v>
      </c>
      <c r="C51" s="171">
        <v>2868733</v>
      </c>
      <c r="D51" s="171" t="s">
        <v>61</v>
      </c>
      <c r="E51" s="175" t="s">
        <v>175</v>
      </c>
      <c r="F51" s="172" t="str">
        <f t="shared" si="4"/>
        <v>1</v>
      </c>
      <c r="G51" s="180"/>
      <c r="H51" s="181"/>
    </row>
    <row r="52" spans="1:8">
      <c r="A52" s="210">
        <v>50</v>
      </c>
      <c r="B52" s="170">
        <v>343</v>
      </c>
      <c r="C52" s="171">
        <v>2868741</v>
      </c>
      <c r="D52" s="171" t="s">
        <v>61</v>
      </c>
      <c r="E52" s="175" t="s">
        <v>220</v>
      </c>
      <c r="F52" s="172" t="str">
        <f t="shared" si="4"/>
        <v>1</v>
      </c>
      <c r="G52" s="180"/>
      <c r="H52" s="181"/>
    </row>
    <row r="53" spans="1:8">
      <c r="A53" s="210">
        <v>51</v>
      </c>
      <c r="B53" s="170">
        <v>393</v>
      </c>
      <c r="C53" s="171">
        <v>8063176</v>
      </c>
      <c r="D53" s="177" t="s">
        <v>34</v>
      </c>
      <c r="E53" s="175" t="s">
        <v>176</v>
      </c>
      <c r="F53" s="172" t="str">
        <f t="shared" ref="F53:F55" si="5">"2"</f>
        <v>2</v>
      </c>
      <c r="G53" s="180"/>
      <c r="H53" s="181"/>
    </row>
    <row r="54" spans="1:8">
      <c r="A54" s="210">
        <v>52</v>
      </c>
      <c r="B54" s="170">
        <v>394</v>
      </c>
      <c r="C54" s="171">
        <v>8063184</v>
      </c>
      <c r="D54" s="177" t="s">
        <v>34</v>
      </c>
      <c r="E54" s="175" t="s">
        <v>177</v>
      </c>
      <c r="F54" s="172" t="str">
        <f t="shared" si="5"/>
        <v>2</v>
      </c>
      <c r="G54" s="180"/>
      <c r="H54" s="181"/>
    </row>
    <row r="55" spans="1:8">
      <c r="A55" s="210">
        <v>53</v>
      </c>
      <c r="B55" s="170">
        <v>395</v>
      </c>
      <c r="C55" s="171">
        <v>8063192</v>
      </c>
      <c r="D55" s="177" t="s">
        <v>34</v>
      </c>
      <c r="E55" s="175" t="s">
        <v>178</v>
      </c>
      <c r="F55" s="172" t="str">
        <f t="shared" si="5"/>
        <v>2</v>
      </c>
      <c r="G55" s="180"/>
      <c r="H55" s="181"/>
    </row>
    <row r="56" spans="1:8">
      <c r="A56" s="210">
        <v>54</v>
      </c>
      <c r="B56" s="170">
        <v>399</v>
      </c>
      <c r="C56" s="171">
        <v>16544277</v>
      </c>
      <c r="D56" s="171" t="s">
        <v>82</v>
      </c>
      <c r="E56" s="175" t="s">
        <v>221</v>
      </c>
      <c r="F56" s="172" t="str">
        <f t="shared" ref="F56:F65" si="6">"1"</f>
        <v>1</v>
      </c>
      <c r="G56" s="180"/>
      <c r="H56" s="181"/>
    </row>
    <row r="57" spans="1:8">
      <c r="A57" s="210">
        <v>55</v>
      </c>
      <c r="B57" s="170">
        <v>401</v>
      </c>
      <c r="C57" s="171">
        <v>16544250</v>
      </c>
      <c r="D57" s="171" t="s">
        <v>84</v>
      </c>
      <c r="E57" s="175" t="s">
        <v>222</v>
      </c>
      <c r="F57" s="172" t="str">
        <f t="shared" si="6"/>
        <v>1</v>
      </c>
      <c r="G57" s="180"/>
      <c r="H57" s="181"/>
    </row>
    <row r="58" spans="1:8">
      <c r="A58" s="210">
        <v>56</v>
      </c>
      <c r="B58" s="170">
        <v>410</v>
      </c>
      <c r="C58" s="171">
        <v>19111002</v>
      </c>
      <c r="D58" s="171" t="s">
        <v>86</v>
      </c>
      <c r="E58" s="175" t="s">
        <v>223</v>
      </c>
      <c r="F58" s="172" t="str">
        <f t="shared" si="6"/>
        <v>1</v>
      </c>
      <c r="G58" s="180"/>
      <c r="H58" s="181"/>
    </row>
    <row r="59" spans="1:8">
      <c r="A59" s="210">
        <v>57</v>
      </c>
      <c r="B59" s="170">
        <v>411</v>
      </c>
      <c r="C59" s="171">
        <v>19111002</v>
      </c>
      <c r="D59" s="171" t="s">
        <v>86</v>
      </c>
      <c r="E59" s="175" t="s">
        <v>223</v>
      </c>
      <c r="F59" s="172" t="str">
        <f t="shared" si="6"/>
        <v>1</v>
      </c>
      <c r="G59" s="180"/>
      <c r="H59" s="181"/>
    </row>
    <row r="60" spans="1:8">
      <c r="A60" s="210">
        <v>58</v>
      </c>
      <c r="B60" s="170">
        <v>430</v>
      </c>
      <c r="C60" s="171">
        <v>8060266</v>
      </c>
      <c r="D60" s="171" t="s">
        <v>42</v>
      </c>
      <c r="E60" s="175" t="s">
        <v>224</v>
      </c>
      <c r="F60" s="172" t="str">
        <f t="shared" si="6"/>
        <v>1</v>
      </c>
      <c r="G60" s="180"/>
      <c r="H60" s="181"/>
    </row>
    <row r="61" spans="1:8">
      <c r="A61" s="210">
        <v>59</v>
      </c>
      <c r="B61" s="170">
        <v>470</v>
      </c>
      <c r="C61" s="171">
        <v>8064229</v>
      </c>
      <c r="D61" s="171" t="s">
        <v>89</v>
      </c>
      <c r="E61" s="175" t="s">
        <v>225</v>
      </c>
      <c r="F61" s="172" t="str">
        <f t="shared" si="6"/>
        <v>1</v>
      </c>
      <c r="G61" s="180"/>
      <c r="H61" s="181"/>
    </row>
    <row r="62" spans="1:8">
      <c r="A62" s="210">
        <v>60</v>
      </c>
      <c r="B62" s="170">
        <v>480</v>
      </c>
      <c r="C62" s="171">
        <v>8064717</v>
      </c>
      <c r="D62" s="171" t="s">
        <v>47</v>
      </c>
      <c r="E62" s="175" t="s">
        <v>226</v>
      </c>
      <c r="F62" s="172" t="str">
        <f t="shared" si="6"/>
        <v>1</v>
      </c>
      <c r="G62" s="180"/>
      <c r="H62" s="181"/>
    </row>
    <row r="63" spans="1:8">
      <c r="A63" s="210">
        <v>61</v>
      </c>
      <c r="B63" s="170">
        <v>493</v>
      </c>
      <c r="C63" s="171">
        <v>8063176</v>
      </c>
      <c r="D63" s="177" t="s">
        <v>34</v>
      </c>
      <c r="E63" s="175" t="s">
        <v>176</v>
      </c>
      <c r="F63" s="172" t="str">
        <f t="shared" si="6"/>
        <v>1</v>
      </c>
      <c r="G63" s="180"/>
      <c r="H63" s="181"/>
    </row>
    <row r="64" spans="1:8">
      <c r="A64" s="210">
        <v>62</v>
      </c>
      <c r="B64" s="170">
        <v>494</v>
      </c>
      <c r="C64" s="171">
        <v>8063184</v>
      </c>
      <c r="D64" s="177" t="s">
        <v>34</v>
      </c>
      <c r="E64" s="175" t="s">
        <v>177</v>
      </c>
      <c r="F64" s="172" t="str">
        <f t="shared" si="6"/>
        <v>1</v>
      </c>
      <c r="G64" s="180"/>
      <c r="H64" s="181"/>
    </row>
    <row r="65" spans="1:8">
      <c r="A65" s="210">
        <v>63</v>
      </c>
      <c r="B65" s="170">
        <v>495</v>
      </c>
      <c r="C65" s="171">
        <v>8063192</v>
      </c>
      <c r="D65" s="177" t="s">
        <v>34</v>
      </c>
      <c r="E65" s="175" t="s">
        <v>178</v>
      </c>
      <c r="F65" s="172" t="str">
        <f t="shared" si="6"/>
        <v>1</v>
      </c>
      <c r="G65" s="180"/>
      <c r="H65" s="181"/>
    </row>
    <row r="66" spans="1:8">
      <c r="A66" s="210">
        <v>64</v>
      </c>
      <c r="B66" s="170">
        <v>725</v>
      </c>
      <c r="C66" s="171">
        <v>102318</v>
      </c>
      <c r="D66" s="171" t="s">
        <v>92</v>
      </c>
      <c r="E66" s="175" t="s">
        <v>93</v>
      </c>
      <c r="F66" s="172" t="str">
        <f>"2"</f>
        <v>2</v>
      </c>
      <c r="G66" s="180"/>
      <c r="H66" s="181"/>
    </row>
    <row r="67" spans="1:8">
      <c r="A67" s="210">
        <v>65</v>
      </c>
      <c r="B67" s="170">
        <v>730</v>
      </c>
      <c r="C67" s="171">
        <v>2878682</v>
      </c>
      <c r="D67" s="171" t="s">
        <v>94</v>
      </c>
      <c r="E67" s="175" t="s">
        <v>227</v>
      </c>
      <c r="F67" s="172" t="str">
        <f t="shared" ref="F67:F69" si="7">"1"</f>
        <v>1</v>
      </c>
      <c r="G67" s="180"/>
      <c r="H67" s="181"/>
    </row>
    <row r="68" spans="1:8">
      <c r="A68" s="210">
        <v>66</v>
      </c>
      <c r="B68" s="170">
        <v>731</v>
      </c>
      <c r="C68" s="171">
        <v>8064776</v>
      </c>
      <c r="D68" s="171" t="s">
        <v>96</v>
      </c>
      <c r="E68" s="175" t="s">
        <v>228</v>
      </c>
      <c r="F68" s="172" t="str">
        <f t="shared" si="7"/>
        <v>1</v>
      </c>
      <c r="G68" s="180"/>
      <c r="H68" s="181"/>
    </row>
    <row r="69" spans="1:8">
      <c r="A69" s="210">
        <v>67</v>
      </c>
      <c r="B69" s="170">
        <v>740</v>
      </c>
      <c r="C69" s="171">
        <v>2874679</v>
      </c>
      <c r="D69" s="171" t="s">
        <v>98</v>
      </c>
      <c r="E69" s="175" t="s">
        <v>229</v>
      </c>
      <c r="F69" s="172" t="str">
        <f t="shared" si="7"/>
        <v>1</v>
      </c>
      <c r="G69" s="180"/>
      <c r="H69" s="181"/>
    </row>
    <row r="70" spans="1:8">
      <c r="A70" s="210">
        <v>68</v>
      </c>
      <c r="B70" s="170">
        <v>750</v>
      </c>
      <c r="C70" s="171">
        <v>8065187</v>
      </c>
      <c r="D70" s="171" t="s">
        <v>112</v>
      </c>
      <c r="E70" s="175" t="s">
        <v>100</v>
      </c>
      <c r="F70" s="172" t="str">
        <f>"9"</f>
        <v>9</v>
      </c>
      <c r="G70" s="180"/>
      <c r="H70" s="181"/>
    </row>
    <row r="71" spans="1:8">
      <c r="A71" s="210">
        <v>69</v>
      </c>
      <c r="B71" s="170">
        <v>1</v>
      </c>
      <c r="C71" s="171">
        <v>1</v>
      </c>
      <c r="D71" s="178" t="s">
        <v>101</v>
      </c>
      <c r="E71" s="172"/>
      <c r="F71" s="172">
        <v>1</v>
      </c>
      <c r="G71" s="182"/>
      <c r="H71" s="181"/>
    </row>
    <row r="72" spans="1:8">
      <c r="A72" s="210">
        <v>70</v>
      </c>
      <c r="B72" s="193" t="s">
        <v>102</v>
      </c>
      <c r="C72" s="193" t="s">
        <v>103</v>
      </c>
      <c r="D72" s="178" t="s">
        <v>104</v>
      </c>
      <c r="E72" s="194" t="s">
        <v>105</v>
      </c>
      <c r="F72" s="195" t="s">
        <v>106</v>
      </c>
      <c r="G72" s="216"/>
      <c r="H72" s="181"/>
    </row>
    <row r="73" spans="1:8">
      <c r="A73" s="113" t="s">
        <v>107</v>
      </c>
      <c r="B73" s="114"/>
      <c r="C73" s="114"/>
      <c r="D73" s="114"/>
      <c r="E73" s="114"/>
      <c r="F73" s="114"/>
      <c r="G73" s="115"/>
      <c r="H73" s="116"/>
    </row>
    <row r="74" spans="1:8">
      <c r="A74" s="113" t="s">
        <v>108</v>
      </c>
      <c r="B74" s="114"/>
      <c r="C74" s="114"/>
      <c r="D74" s="114"/>
      <c r="E74" s="114"/>
      <c r="F74" s="114"/>
      <c r="G74" s="115"/>
      <c r="H74" s="116"/>
    </row>
    <row r="75" spans="1:8">
      <c r="A75" s="213" t="s">
        <v>109</v>
      </c>
      <c r="B75" s="214"/>
      <c r="C75" s="214"/>
      <c r="D75" s="214"/>
      <c r="E75" s="214"/>
      <c r="F75" s="214"/>
      <c r="G75" s="217"/>
      <c r="H75" s="116"/>
    </row>
  </sheetData>
  <mergeCells count="4">
    <mergeCell ref="A1:H1"/>
    <mergeCell ref="A73:G73"/>
    <mergeCell ref="A74:G74"/>
    <mergeCell ref="A75:G7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75"/>
  <sheetViews>
    <sheetView topLeftCell="A64" workbookViewId="0">
      <selection activeCell="A74" sqref="A74:G74"/>
    </sheetView>
  </sheetViews>
  <sheetFormatPr defaultColWidth="8.66666666666667" defaultRowHeight="14.25" outlineLevelCol="7"/>
  <cols>
    <col min="1" max="2" width="8.66666666666667" style="34"/>
    <col min="3" max="3" width="14" style="34" customWidth="1"/>
    <col min="4" max="4" width="20.3333333333333" style="34" customWidth="1"/>
    <col min="5" max="5" width="49.1666666666667" style="34" customWidth="1"/>
    <col min="6" max="6" width="12" style="34" customWidth="1"/>
    <col min="7" max="7" width="17.25" style="34" customWidth="1"/>
    <col min="8" max="8" width="16.375" customWidth="1"/>
  </cols>
  <sheetData>
    <row r="1" ht="22.5" spans="1:8">
      <c r="A1" s="168" t="s">
        <v>230</v>
      </c>
      <c r="B1" s="168"/>
      <c r="C1" s="168"/>
      <c r="D1" s="168"/>
      <c r="E1" s="168"/>
      <c r="F1" s="168"/>
      <c r="G1" s="168"/>
      <c r="H1" s="168"/>
    </row>
    <row r="2" spans="1:8">
      <c r="A2" s="169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73">
        <v>10</v>
      </c>
      <c r="C3" s="174">
        <v>2879085</v>
      </c>
      <c r="D3" s="174" t="s">
        <v>9</v>
      </c>
      <c r="E3" s="175" t="s">
        <v>231</v>
      </c>
      <c r="F3" s="172" t="str">
        <f>"1"</f>
        <v>1</v>
      </c>
      <c r="G3" s="180"/>
      <c r="H3" s="181"/>
    </row>
    <row r="4" spans="1:8">
      <c r="A4" s="172">
        <v>2</v>
      </c>
      <c r="B4" s="176">
        <v>11</v>
      </c>
      <c r="C4" s="171">
        <v>110248</v>
      </c>
      <c r="D4" s="171" t="s">
        <v>11</v>
      </c>
      <c r="E4" s="175" t="s">
        <v>140</v>
      </c>
      <c r="F4" s="172" t="str">
        <f>"8"</f>
        <v>8</v>
      </c>
      <c r="G4" s="180"/>
      <c r="H4" s="181"/>
    </row>
    <row r="5" spans="1:8">
      <c r="A5" s="172">
        <v>3</v>
      </c>
      <c r="B5" s="176">
        <v>13</v>
      </c>
      <c r="C5" s="171">
        <v>8064482</v>
      </c>
      <c r="D5" s="171" t="s">
        <v>112</v>
      </c>
      <c r="E5" s="175" t="s">
        <v>16</v>
      </c>
      <c r="F5" s="172" t="str">
        <f>"2"</f>
        <v>2</v>
      </c>
      <c r="G5" s="180"/>
      <c r="H5" s="181"/>
    </row>
    <row r="6" spans="1:8">
      <c r="A6" s="172">
        <v>4</v>
      </c>
      <c r="B6" s="176">
        <v>15</v>
      </c>
      <c r="C6" s="171">
        <v>2875195</v>
      </c>
      <c r="D6" s="171" t="s">
        <v>9</v>
      </c>
      <c r="E6" s="175" t="s">
        <v>232</v>
      </c>
      <c r="F6" s="172" t="str">
        <f>"1"</f>
        <v>1</v>
      </c>
      <c r="G6" s="180"/>
      <c r="H6" s="181"/>
    </row>
    <row r="7" spans="1:8">
      <c r="A7" s="172">
        <v>5</v>
      </c>
      <c r="B7" s="176">
        <v>16</v>
      </c>
      <c r="C7" s="171">
        <v>110248</v>
      </c>
      <c r="D7" s="171" t="s">
        <v>11</v>
      </c>
      <c r="E7" s="175" t="s">
        <v>140</v>
      </c>
      <c r="F7" s="172" t="str">
        <f>"8"</f>
        <v>8</v>
      </c>
      <c r="G7" s="180"/>
      <c r="H7" s="181"/>
    </row>
    <row r="8" spans="1:8">
      <c r="A8" s="172">
        <v>6</v>
      </c>
      <c r="B8" s="176">
        <v>17</v>
      </c>
      <c r="C8" s="171">
        <v>8064482</v>
      </c>
      <c r="D8" s="171" t="s">
        <v>112</v>
      </c>
      <c r="E8" s="175" t="s">
        <v>16</v>
      </c>
      <c r="F8" s="172" t="str">
        <f>"2"</f>
        <v>2</v>
      </c>
      <c r="G8" s="180"/>
      <c r="H8" s="181"/>
    </row>
    <row r="9" spans="1:8">
      <c r="A9" s="172">
        <v>7</v>
      </c>
      <c r="B9" s="176">
        <v>20</v>
      </c>
      <c r="C9" s="171">
        <v>2879158</v>
      </c>
      <c r="D9" s="171" t="s">
        <v>143</v>
      </c>
      <c r="E9" s="175" t="s">
        <v>233</v>
      </c>
      <c r="F9" s="172" t="str">
        <f>"1"</f>
        <v>1</v>
      </c>
      <c r="G9" s="180"/>
      <c r="H9" s="181"/>
    </row>
    <row r="10" spans="1:8">
      <c r="A10" s="172">
        <v>8</v>
      </c>
      <c r="B10" s="176">
        <v>21</v>
      </c>
      <c r="C10" s="171">
        <v>123064</v>
      </c>
      <c r="D10" s="171" t="s">
        <v>20</v>
      </c>
      <c r="E10" s="175" t="s">
        <v>234</v>
      </c>
      <c r="F10" s="172" t="str">
        <f>"6"</f>
        <v>6</v>
      </c>
      <c r="G10" s="180"/>
      <c r="H10" s="181"/>
    </row>
    <row r="11" spans="1:8">
      <c r="A11" s="172">
        <v>9</v>
      </c>
      <c r="B11" s="176">
        <v>22</v>
      </c>
      <c r="C11" s="171">
        <v>101176</v>
      </c>
      <c r="D11" s="171" t="s">
        <v>20</v>
      </c>
      <c r="E11" s="175" t="s">
        <v>235</v>
      </c>
      <c r="F11" s="172" t="str">
        <f>"2"</f>
        <v>2</v>
      </c>
      <c r="G11" s="180"/>
      <c r="H11" s="181"/>
    </row>
    <row r="12" spans="1:8">
      <c r="A12" s="172">
        <v>10</v>
      </c>
      <c r="B12" s="176">
        <v>25</v>
      </c>
      <c r="C12" s="171">
        <v>2876736</v>
      </c>
      <c r="D12" s="171" t="s">
        <v>143</v>
      </c>
      <c r="E12" s="175" t="s">
        <v>236</v>
      </c>
      <c r="F12" s="172" t="str">
        <f t="shared" ref="F12:F18" si="0">"1"</f>
        <v>1</v>
      </c>
      <c r="G12" s="180"/>
      <c r="H12" s="181"/>
    </row>
    <row r="13" spans="1:8">
      <c r="A13" s="172">
        <v>11</v>
      </c>
      <c r="B13" s="176">
        <v>26</v>
      </c>
      <c r="C13" s="177">
        <v>101176</v>
      </c>
      <c r="D13" s="177" t="s">
        <v>20</v>
      </c>
      <c r="E13" s="175" t="s">
        <v>235</v>
      </c>
      <c r="F13" s="172" t="str">
        <f>"8"</f>
        <v>8</v>
      </c>
      <c r="G13" s="180"/>
      <c r="H13" s="181"/>
    </row>
    <row r="14" spans="1:8">
      <c r="A14" s="172">
        <v>12</v>
      </c>
      <c r="B14" s="176">
        <v>29</v>
      </c>
      <c r="C14" s="177">
        <v>8064482</v>
      </c>
      <c r="D14" s="171" t="s">
        <v>112</v>
      </c>
      <c r="E14" s="175" t="s">
        <v>16</v>
      </c>
      <c r="F14" s="172" t="str">
        <f>"2"</f>
        <v>2</v>
      </c>
      <c r="G14" s="180"/>
      <c r="H14" s="181"/>
    </row>
    <row r="15" spans="1:8">
      <c r="A15" s="172">
        <v>13</v>
      </c>
      <c r="B15" s="176">
        <v>40</v>
      </c>
      <c r="C15" s="171">
        <v>2880857</v>
      </c>
      <c r="D15" s="171" t="s">
        <v>22</v>
      </c>
      <c r="E15" s="175" t="s">
        <v>237</v>
      </c>
      <c r="F15" s="172" t="str">
        <f t="shared" si="0"/>
        <v>1</v>
      </c>
      <c r="G15" s="180"/>
      <c r="H15" s="181"/>
    </row>
    <row r="16" spans="1:8">
      <c r="A16" s="172">
        <v>14</v>
      </c>
      <c r="B16" s="176">
        <v>41</v>
      </c>
      <c r="C16" s="177">
        <v>101184</v>
      </c>
      <c r="D16" s="177" t="s">
        <v>20</v>
      </c>
      <c r="E16" s="175" t="s">
        <v>238</v>
      </c>
      <c r="F16" s="172" t="str">
        <f>"6"</f>
        <v>6</v>
      </c>
      <c r="G16" s="180"/>
      <c r="H16" s="181"/>
    </row>
    <row r="17" spans="1:8">
      <c r="A17" s="172">
        <v>15</v>
      </c>
      <c r="B17" s="176">
        <v>43</v>
      </c>
      <c r="C17" s="177">
        <v>8064482</v>
      </c>
      <c r="D17" s="177" t="s">
        <v>112</v>
      </c>
      <c r="E17" s="175" t="s">
        <v>16</v>
      </c>
      <c r="F17" s="172" t="str">
        <f t="shared" si="0"/>
        <v>1</v>
      </c>
      <c r="G17" s="180"/>
      <c r="H17" s="181"/>
    </row>
    <row r="18" spans="1:8">
      <c r="A18" s="172">
        <v>16</v>
      </c>
      <c r="B18" s="176">
        <v>70</v>
      </c>
      <c r="C18" s="177">
        <v>2876655</v>
      </c>
      <c r="D18" s="177" t="s">
        <v>25</v>
      </c>
      <c r="E18" s="175" t="s">
        <v>239</v>
      </c>
      <c r="F18" s="172" t="str">
        <f t="shared" si="0"/>
        <v>1</v>
      </c>
      <c r="G18" s="180"/>
      <c r="H18" s="181"/>
    </row>
    <row r="19" spans="1:8">
      <c r="A19" s="172">
        <v>17</v>
      </c>
      <c r="B19" s="176">
        <v>71</v>
      </c>
      <c r="C19" s="177">
        <v>101176</v>
      </c>
      <c r="D19" s="177" t="s">
        <v>20</v>
      </c>
      <c r="E19" s="175" t="s">
        <v>235</v>
      </c>
      <c r="F19" s="172" t="str">
        <f>"12"</f>
        <v>12</v>
      </c>
      <c r="G19" s="180"/>
      <c r="H19" s="181"/>
    </row>
    <row r="20" spans="1:8">
      <c r="A20" s="172">
        <v>18</v>
      </c>
      <c r="B20" s="176">
        <v>73</v>
      </c>
      <c r="C20" s="177">
        <v>8065209</v>
      </c>
      <c r="D20" s="177" t="s">
        <v>112</v>
      </c>
      <c r="E20" s="175" t="s">
        <v>30</v>
      </c>
      <c r="F20" s="172" t="str">
        <f>"2"</f>
        <v>2</v>
      </c>
      <c r="G20" s="180"/>
      <c r="H20" s="181"/>
    </row>
    <row r="21" spans="1:8">
      <c r="A21" s="172">
        <v>19</v>
      </c>
      <c r="B21" s="176">
        <v>80</v>
      </c>
      <c r="C21" s="171">
        <v>2874237</v>
      </c>
      <c r="D21" s="177" t="s">
        <v>31</v>
      </c>
      <c r="E21" s="175" t="s">
        <v>240</v>
      </c>
      <c r="F21" s="172" t="str">
        <f t="shared" ref="F21:F26" si="1">"1"</f>
        <v>1</v>
      </c>
      <c r="G21" s="180"/>
      <c r="H21" s="181"/>
    </row>
    <row r="22" spans="1:8">
      <c r="A22" s="172">
        <v>20</v>
      </c>
      <c r="B22" s="176">
        <v>81</v>
      </c>
      <c r="C22" s="171">
        <v>110248</v>
      </c>
      <c r="D22" s="177" t="s">
        <v>111</v>
      </c>
      <c r="E22" s="175" t="s">
        <v>140</v>
      </c>
      <c r="F22" s="172" t="str">
        <f>"8"</f>
        <v>8</v>
      </c>
      <c r="G22" s="180"/>
      <c r="H22" s="181"/>
    </row>
    <row r="23" spans="1:8">
      <c r="A23" s="172">
        <v>21</v>
      </c>
      <c r="B23" s="176">
        <v>87</v>
      </c>
      <c r="C23" s="171">
        <v>8062870</v>
      </c>
      <c r="D23" s="177" t="s">
        <v>34</v>
      </c>
      <c r="E23" s="175" t="s">
        <v>241</v>
      </c>
      <c r="F23" s="172" t="str">
        <f t="shared" si="1"/>
        <v>1</v>
      </c>
      <c r="G23" s="180"/>
      <c r="H23" s="181"/>
    </row>
    <row r="24" spans="1:8">
      <c r="A24" s="172">
        <v>22</v>
      </c>
      <c r="B24" s="176">
        <v>88</v>
      </c>
      <c r="C24" s="178">
        <v>8062889</v>
      </c>
      <c r="D24" s="177" t="s">
        <v>34</v>
      </c>
      <c r="E24" s="175" t="s">
        <v>242</v>
      </c>
      <c r="F24" s="172" t="str">
        <f t="shared" si="1"/>
        <v>1</v>
      </c>
      <c r="G24" s="180"/>
      <c r="H24" s="181"/>
    </row>
    <row r="25" spans="1:8">
      <c r="A25" s="172">
        <v>23</v>
      </c>
      <c r="B25" s="176">
        <v>89</v>
      </c>
      <c r="C25" s="171">
        <v>8062897</v>
      </c>
      <c r="D25" s="177" t="s">
        <v>34</v>
      </c>
      <c r="E25" s="175" t="s">
        <v>243</v>
      </c>
      <c r="F25" s="172" t="str">
        <f t="shared" si="1"/>
        <v>1</v>
      </c>
      <c r="G25" s="180"/>
      <c r="H25" s="181"/>
    </row>
    <row r="26" spans="1:8">
      <c r="A26" s="172">
        <v>24</v>
      </c>
      <c r="B26" s="176">
        <v>100</v>
      </c>
      <c r="C26" s="171">
        <v>2873273</v>
      </c>
      <c r="D26" s="171" t="s">
        <v>38</v>
      </c>
      <c r="E26" s="175" t="s">
        <v>244</v>
      </c>
      <c r="F26" s="172" t="str">
        <f t="shared" si="1"/>
        <v>1</v>
      </c>
      <c r="G26" s="180"/>
      <c r="H26" s="181"/>
    </row>
    <row r="27" spans="1:8">
      <c r="A27" s="172">
        <v>25</v>
      </c>
      <c r="B27" s="176">
        <v>110</v>
      </c>
      <c r="C27" s="171">
        <v>8061440</v>
      </c>
      <c r="D27" s="178" t="s">
        <v>40</v>
      </c>
      <c r="E27" s="175" t="s">
        <v>245</v>
      </c>
      <c r="F27" s="172" t="str">
        <f>"2"</f>
        <v>2</v>
      </c>
      <c r="G27" s="180"/>
      <c r="H27" s="181"/>
    </row>
    <row r="28" spans="1:8">
      <c r="A28" s="172">
        <v>26</v>
      </c>
      <c r="B28" s="176">
        <v>130</v>
      </c>
      <c r="C28" s="171" t="s">
        <v>246</v>
      </c>
      <c r="D28" s="171" t="s">
        <v>42</v>
      </c>
      <c r="E28" s="175" t="s">
        <v>247</v>
      </c>
      <c r="F28" s="172" t="str">
        <f t="shared" ref="F28:F33" si="2">"1"</f>
        <v>1</v>
      </c>
      <c r="G28" s="180"/>
      <c r="H28" s="181"/>
    </row>
    <row r="29" spans="1:8">
      <c r="A29" s="172">
        <v>27</v>
      </c>
      <c r="B29" s="176">
        <v>131</v>
      </c>
      <c r="C29" s="171">
        <v>8061114</v>
      </c>
      <c r="D29" s="171" t="s">
        <v>42</v>
      </c>
      <c r="E29" s="175" t="s">
        <v>248</v>
      </c>
      <c r="F29" s="172" t="str">
        <f t="shared" si="2"/>
        <v>1</v>
      </c>
      <c r="G29" s="180"/>
      <c r="H29" s="181"/>
    </row>
    <row r="30" spans="1:8">
      <c r="A30" s="172">
        <v>28</v>
      </c>
      <c r="B30" s="176">
        <v>140</v>
      </c>
      <c r="C30" s="171">
        <v>2869624</v>
      </c>
      <c r="D30" s="171" t="s">
        <v>207</v>
      </c>
      <c r="E30" s="175" t="s">
        <v>249</v>
      </c>
      <c r="F30" s="172" t="str">
        <f t="shared" si="2"/>
        <v>1</v>
      </c>
      <c r="G30" s="180"/>
      <c r="H30" s="181"/>
    </row>
    <row r="31" spans="1:8">
      <c r="A31" s="172">
        <v>29</v>
      </c>
      <c r="B31" s="176">
        <v>180</v>
      </c>
      <c r="C31" s="171">
        <v>13232568</v>
      </c>
      <c r="D31" s="171" t="s">
        <v>208</v>
      </c>
      <c r="E31" s="175" t="s">
        <v>250</v>
      </c>
      <c r="F31" s="172" t="str">
        <f t="shared" si="2"/>
        <v>1</v>
      </c>
      <c r="G31" s="180"/>
      <c r="H31" s="181"/>
    </row>
    <row r="32" spans="1:8">
      <c r="A32" s="172">
        <v>30</v>
      </c>
      <c r="B32" s="176">
        <v>193</v>
      </c>
      <c r="C32" s="171">
        <v>8063478</v>
      </c>
      <c r="D32" s="171" t="s">
        <v>121</v>
      </c>
      <c r="E32" s="175" t="s">
        <v>251</v>
      </c>
      <c r="F32" s="172" t="str">
        <f t="shared" si="2"/>
        <v>1</v>
      </c>
      <c r="G32" s="180"/>
      <c r="H32" s="181"/>
    </row>
    <row r="33" spans="1:8">
      <c r="A33" s="172">
        <v>31</v>
      </c>
      <c r="B33" s="176">
        <v>194</v>
      </c>
      <c r="C33" s="171">
        <v>8063486</v>
      </c>
      <c r="D33" s="177" t="s">
        <v>34</v>
      </c>
      <c r="E33" s="175" t="s">
        <v>252</v>
      </c>
      <c r="F33" s="172" t="str">
        <f t="shared" si="2"/>
        <v>1</v>
      </c>
      <c r="G33" s="180"/>
      <c r="H33" s="181"/>
    </row>
    <row r="34" spans="1:8">
      <c r="A34" s="172">
        <v>32</v>
      </c>
      <c r="B34" s="176">
        <v>195</v>
      </c>
      <c r="C34" s="171">
        <v>8063494</v>
      </c>
      <c r="D34" s="177" t="s">
        <v>34</v>
      </c>
      <c r="E34" s="175" t="s">
        <v>253</v>
      </c>
      <c r="F34" s="172" t="str">
        <f>"2"</f>
        <v>2</v>
      </c>
      <c r="G34" s="180"/>
      <c r="H34" s="181"/>
    </row>
    <row r="35" spans="1:8">
      <c r="A35" s="172">
        <v>33</v>
      </c>
      <c r="B35" s="176">
        <v>199</v>
      </c>
      <c r="C35" s="171">
        <v>90247</v>
      </c>
      <c r="D35" s="177" t="s">
        <v>34</v>
      </c>
      <c r="E35" s="175" t="s">
        <v>254</v>
      </c>
      <c r="F35" s="172" t="str">
        <f t="shared" ref="F35:F42" si="3">"1"</f>
        <v>1</v>
      </c>
      <c r="G35" s="180"/>
      <c r="H35" s="181"/>
    </row>
    <row r="36" spans="1:8">
      <c r="A36" s="172">
        <v>34</v>
      </c>
      <c r="B36" s="176">
        <v>201</v>
      </c>
      <c r="C36" s="171">
        <v>92215</v>
      </c>
      <c r="D36" s="171" t="s">
        <v>52</v>
      </c>
      <c r="E36" s="175" t="s">
        <v>255</v>
      </c>
      <c r="F36" s="172" t="str">
        <f t="shared" si="3"/>
        <v>1</v>
      </c>
      <c r="G36" s="180"/>
      <c r="H36" s="181"/>
    </row>
    <row r="37" spans="1:8">
      <c r="A37" s="172">
        <v>35</v>
      </c>
      <c r="B37" s="176">
        <v>210</v>
      </c>
      <c r="C37" s="171">
        <v>8061580</v>
      </c>
      <c r="D37" s="171" t="s">
        <v>55</v>
      </c>
      <c r="E37" s="175" t="s">
        <v>256</v>
      </c>
      <c r="F37" s="172" t="str">
        <f>"2"</f>
        <v>2</v>
      </c>
      <c r="G37" s="180"/>
      <c r="H37" s="181"/>
    </row>
    <row r="38" spans="1:8">
      <c r="A38" s="172">
        <v>36</v>
      </c>
      <c r="B38" s="176">
        <v>231</v>
      </c>
      <c r="C38" s="171">
        <v>8060789</v>
      </c>
      <c r="D38" s="171" t="s">
        <v>40</v>
      </c>
      <c r="E38" s="175" t="s">
        <v>257</v>
      </c>
      <c r="F38" s="172" t="str">
        <f t="shared" si="3"/>
        <v>1</v>
      </c>
      <c r="G38" s="180"/>
      <c r="H38" s="181"/>
    </row>
    <row r="39" spans="1:8">
      <c r="A39" s="172">
        <v>37</v>
      </c>
      <c r="B39" s="170">
        <v>242</v>
      </c>
      <c r="C39" s="171">
        <v>2869446</v>
      </c>
      <c r="D39" s="171" t="s">
        <v>42</v>
      </c>
      <c r="E39" s="175" t="s">
        <v>258</v>
      </c>
      <c r="F39" s="172" t="str">
        <f t="shared" si="3"/>
        <v>1</v>
      </c>
      <c r="G39" s="180"/>
      <c r="H39" s="181"/>
    </row>
    <row r="40" spans="1:8">
      <c r="A40" s="172">
        <v>38</v>
      </c>
      <c r="B40" s="170">
        <v>243</v>
      </c>
      <c r="C40" s="171">
        <v>2869470</v>
      </c>
      <c r="D40" s="171" t="s">
        <v>61</v>
      </c>
      <c r="E40" s="175" t="s">
        <v>259</v>
      </c>
      <c r="F40" s="172" t="str">
        <f t="shared" si="3"/>
        <v>1</v>
      </c>
      <c r="G40" s="180"/>
      <c r="H40" s="181"/>
    </row>
    <row r="41" spans="1:8">
      <c r="A41" s="172">
        <v>39</v>
      </c>
      <c r="B41" s="170">
        <v>293</v>
      </c>
      <c r="C41" s="171">
        <v>8063281</v>
      </c>
      <c r="D41" s="171" t="s">
        <v>61</v>
      </c>
      <c r="E41" s="175" t="s">
        <v>260</v>
      </c>
      <c r="F41" s="172" t="str">
        <f t="shared" si="3"/>
        <v>1</v>
      </c>
      <c r="G41" s="180"/>
      <c r="H41" s="181"/>
    </row>
    <row r="42" spans="1:8">
      <c r="A42" s="172">
        <v>40</v>
      </c>
      <c r="B42" s="170">
        <v>294</v>
      </c>
      <c r="C42" s="171">
        <v>8063303</v>
      </c>
      <c r="D42" s="177" t="s">
        <v>34</v>
      </c>
      <c r="E42" s="175" t="s">
        <v>261</v>
      </c>
      <c r="F42" s="172" t="str">
        <f t="shared" si="3"/>
        <v>1</v>
      </c>
      <c r="G42" s="180"/>
      <c r="H42" s="181"/>
    </row>
    <row r="43" spans="1:8">
      <c r="A43" s="172">
        <v>41</v>
      </c>
      <c r="B43" s="170">
        <v>295</v>
      </c>
      <c r="C43" s="171">
        <v>8063311</v>
      </c>
      <c r="D43" s="177" t="s">
        <v>34</v>
      </c>
      <c r="E43" s="175" t="s">
        <v>262</v>
      </c>
      <c r="F43" s="172" t="str">
        <f>"2"</f>
        <v>2</v>
      </c>
      <c r="G43" s="180"/>
      <c r="H43" s="181"/>
    </row>
    <row r="44" spans="1:8">
      <c r="A44" s="172">
        <v>42</v>
      </c>
      <c r="B44" s="170">
        <v>299</v>
      </c>
      <c r="C44" s="171">
        <v>90921</v>
      </c>
      <c r="D44" s="177" t="s">
        <v>34</v>
      </c>
      <c r="E44" s="175" t="s">
        <v>263</v>
      </c>
      <c r="F44" s="172" t="str">
        <f t="shared" ref="F44:F51" si="4">"1"</f>
        <v>1</v>
      </c>
      <c r="G44" s="180"/>
      <c r="H44" s="181"/>
    </row>
    <row r="45" spans="1:8">
      <c r="A45" s="172">
        <v>43</v>
      </c>
      <c r="B45" s="170">
        <v>301</v>
      </c>
      <c r="C45" s="171">
        <v>93777</v>
      </c>
      <c r="D45" s="171" t="s">
        <v>68</v>
      </c>
      <c r="E45" s="175" t="s">
        <v>264</v>
      </c>
      <c r="F45" s="172" t="str">
        <f t="shared" si="4"/>
        <v>1</v>
      </c>
      <c r="G45" s="180"/>
      <c r="H45" s="181"/>
    </row>
    <row r="46" spans="1:8">
      <c r="A46" s="172">
        <v>44</v>
      </c>
      <c r="B46" s="170">
        <v>310</v>
      </c>
      <c r="C46" s="171" t="s">
        <v>57</v>
      </c>
      <c r="D46" s="171" t="s">
        <v>70</v>
      </c>
      <c r="E46" s="175" t="s">
        <v>58</v>
      </c>
      <c r="F46" s="172" t="str">
        <f>"2"</f>
        <v>2</v>
      </c>
      <c r="G46" s="180"/>
      <c r="H46" s="181"/>
    </row>
    <row r="47" spans="1:8">
      <c r="A47" s="172">
        <v>45</v>
      </c>
      <c r="B47" s="170">
        <v>331</v>
      </c>
      <c r="C47" s="171">
        <v>8060509</v>
      </c>
      <c r="D47" s="171" t="s">
        <v>72</v>
      </c>
      <c r="E47" s="175" t="s">
        <v>265</v>
      </c>
      <c r="F47" s="172" t="str">
        <f t="shared" si="4"/>
        <v>1</v>
      </c>
      <c r="G47" s="180"/>
      <c r="H47" s="181"/>
    </row>
    <row r="48" spans="1:8">
      <c r="A48" s="172">
        <v>46</v>
      </c>
      <c r="B48" s="170">
        <v>340</v>
      </c>
      <c r="C48" s="171">
        <v>2871254</v>
      </c>
      <c r="D48" s="171" t="s">
        <v>42</v>
      </c>
      <c r="E48" s="175" t="s">
        <v>266</v>
      </c>
      <c r="F48" s="172" t="str">
        <f t="shared" si="4"/>
        <v>1</v>
      </c>
      <c r="G48" s="180"/>
      <c r="H48" s="181"/>
    </row>
    <row r="49" spans="1:8">
      <c r="A49" s="172">
        <v>47</v>
      </c>
      <c r="B49" s="170">
        <v>341</v>
      </c>
      <c r="C49" s="171">
        <v>2871149</v>
      </c>
      <c r="D49" s="171" t="s">
        <v>61</v>
      </c>
      <c r="E49" s="175" t="s">
        <v>267</v>
      </c>
      <c r="F49" s="172" t="str">
        <f t="shared" si="4"/>
        <v>1</v>
      </c>
      <c r="G49" s="180"/>
      <c r="H49" s="181"/>
    </row>
    <row r="50" spans="1:8">
      <c r="A50" s="172">
        <v>48</v>
      </c>
      <c r="B50" s="170">
        <v>342</v>
      </c>
      <c r="C50" s="171">
        <v>2869071</v>
      </c>
      <c r="D50" s="171" t="s">
        <v>61</v>
      </c>
      <c r="E50" s="175" t="s">
        <v>268</v>
      </c>
      <c r="F50" s="172" t="str">
        <f t="shared" si="4"/>
        <v>1</v>
      </c>
      <c r="G50" s="180"/>
      <c r="H50" s="181"/>
    </row>
    <row r="51" spans="1:8">
      <c r="A51" s="172">
        <v>49</v>
      </c>
      <c r="B51" s="170">
        <v>343</v>
      </c>
      <c r="C51" s="171">
        <v>2869160</v>
      </c>
      <c r="D51" s="171" t="s">
        <v>61</v>
      </c>
      <c r="E51" s="175" t="s">
        <v>269</v>
      </c>
      <c r="F51" s="172" t="str">
        <f t="shared" si="4"/>
        <v>1</v>
      </c>
      <c r="G51" s="180"/>
      <c r="H51" s="181"/>
    </row>
    <row r="52" spans="1:8">
      <c r="A52" s="172">
        <v>50</v>
      </c>
      <c r="B52" s="170">
        <v>393</v>
      </c>
      <c r="C52" s="171">
        <v>8063206</v>
      </c>
      <c r="D52" s="177" t="s">
        <v>34</v>
      </c>
      <c r="E52" s="175" t="s">
        <v>64</v>
      </c>
      <c r="F52" s="172" t="str">
        <f t="shared" ref="F52:F54" si="5">"2"</f>
        <v>2</v>
      </c>
      <c r="G52" s="180"/>
      <c r="H52" s="181"/>
    </row>
    <row r="53" spans="1:8">
      <c r="A53" s="172">
        <v>51</v>
      </c>
      <c r="B53" s="170">
        <v>394</v>
      </c>
      <c r="C53" s="171">
        <v>8063214</v>
      </c>
      <c r="D53" s="177" t="s">
        <v>34</v>
      </c>
      <c r="E53" s="175" t="s">
        <v>65</v>
      </c>
      <c r="F53" s="172" t="str">
        <f t="shared" si="5"/>
        <v>2</v>
      </c>
      <c r="G53" s="180"/>
      <c r="H53" s="181"/>
    </row>
    <row r="54" spans="1:8">
      <c r="A54" s="172">
        <v>52</v>
      </c>
      <c r="B54" s="170">
        <v>395</v>
      </c>
      <c r="C54" s="171">
        <v>8063222</v>
      </c>
      <c r="D54" s="177" t="s">
        <v>34</v>
      </c>
      <c r="E54" s="175" t="s">
        <v>66</v>
      </c>
      <c r="F54" s="172" t="str">
        <f t="shared" si="5"/>
        <v>2</v>
      </c>
      <c r="G54" s="180"/>
      <c r="H54" s="181"/>
    </row>
    <row r="55" spans="1:8">
      <c r="A55" s="172">
        <v>53</v>
      </c>
      <c r="B55" s="170">
        <v>399</v>
      </c>
      <c r="C55" s="171">
        <v>16544552</v>
      </c>
      <c r="D55" s="171" t="s">
        <v>82</v>
      </c>
      <c r="E55" s="175" t="s">
        <v>270</v>
      </c>
      <c r="F55" s="172" t="str">
        <f t="shared" ref="F55:F65" si="6">"1"</f>
        <v>1</v>
      </c>
      <c r="G55" s="180"/>
      <c r="H55" s="181"/>
    </row>
    <row r="56" spans="1:8">
      <c r="A56" s="172">
        <v>54</v>
      </c>
      <c r="B56" s="170">
        <v>401</v>
      </c>
      <c r="C56" s="171">
        <v>16544536</v>
      </c>
      <c r="D56" s="171" t="s">
        <v>84</v>
      </c>
      <c r="E56" s="175" t="s">
        <v>271</v>
      </c>
      <c r="F56" s="172" t="str">
        <f t="shared" si="6"/>
        <v>1</v>
      </c>
      <c r="G56" s="180"/>
      <c r="H56" s="181"/>
    </row>
    <row r="57" spans="1:8">
      <c r="A57" s="172">
        <v>55</v>
      </c>
      <c r="B57" s="170">
        <v>410</v>
      </c>
      <c r="C57" s="171">
        <v>8061548</v>
      </c>
      <c r="D57" s="171" t="s">
        <v>86</v>
      </c>
      <c r="E57" s="175" t="s">
        <v>272</v>
      </c>
      <c r="F57" s="172" t="str">
        <f t="shared" si="6"/>
        <v>1</v>
      </c>
      <c r="G57" s="180"/>
      <c r="H57" s="181"/>
    </row>
    <row r="58" spans="1:8">
      <c r="A58" s="172">
        <v>56</v>
      </c>
      <c r="B58" s="170">
        <v>411</v>
      </c>
      <c r="C58" s="171">
        <v>8061548</v>
      </c>
      <c r="D58" s="171" t="s">
        <v>86</v>
      </c>
      <c r="E58" s="175" t="s">
        <v>272</v>
      </c>
      <c r="F58" s="172" t="str">
        <f t="shared" si="6"/>
        <v>1</v>
      </c>
      <c r="G58" s="180"/>
      <c r="H58" s="181"/>
    </row>
    <row r="59" spans="1:8">
      <c r="A59" s="172">
        <v>57</v>
      </c>
      <c r="B59" s="170">
        <v>430</v>
      </c>
      <c r="C59" s="171" t="s">
        <v>273</v>
      </c>
      <c r="D59" s="171" t="s">
        <v>42</v>
      </c>
      <c r="E59" s="175" t="s">
        <v>274</v>
      </c>
      <c r="F59" s="172" t="str">
        <f t="shared" si="6"/>
        <v>1</v>
      </c>
      <c r="G59" s="180"/>
      <c r="H59" s="181"/>
    </row>
    <row r="60" spans="1:8">
      <c r="A60" s="172">
        <v>58</v>
      </c>
      <c r="B60" s="170">
        <v>436</v>
      </c>
      <c r="C60" s="171">
        <v>2878526</v>
      </c>
      <c r="D60" s="171" t="s">
        <v>207</v>
      </c>
      <c r="E60" s="175" t="s">
        <v>275</v>
      </c>
      <c r="F60" s="172" t="str">
        <f t="shared" si="6"/>
        <v>1</v>
      </c>
      <c r="G60" s="180"/>
      <c r="H60" s="181"/>
    </row>
    <row r="61" spans="1:8">
      <c r="A61" s="172">
        <v>59</v>
      </c>
      <c r="B61" s="170">
        <v>470</v>
      </c>
      <c r="C61" s="171">
        <v>8064237</v>
      </c>
      <c r="D61" s="171" t="s">
        <v>89</v>
      </c>
      <c r="E61" s="175" t="s">
        <v>276</v>
      </c>
      <c r="F61" s="172" t="str">
        <f t="shared" si="6"/>
        <v>1</v>
      </c>
      <c r="G61" s="180"/>
      <c r="H61" s="181"/>
    </row>
    <row r="62" spans="1:8">
      <c r="A62" s="172">
        <v>60</v>
      </c>
      <c r="B62" s="170">
        <v>480</v>
      </c>
      <c r="C62" s="171">
        <v>174998</v>
      </c>
      <c r="D62" s="171" t="s">
        <v>47</v>
      </c>
      <c r="E62" s="175" t="s">
        <v>277</v>
      </c>
      <c r="F62" s="172" t="str">
        <f t="shared" si="6"/>
        <v>1</v>
      </c>
      <c r="G62" s="180"/>
      <c r="H62" s="181"/>
    </row>
    <row r="63" spans="1:8">
      <c r="A63" s="172">
        <v>61</v>
      </c>
      <c r="B63" s="170">
        <v>493</v>
      </c>
      <c r="C63" s="171">
        <v>8063206</v>
      </c>
      <c r="D63" s="177" t="s">
        <v>34</v>
      </c>
      <c r="E63" s="175" t="s">
        <v>64</v>
      </c>
      <c r="F63" s="172" t="str">
        <f t="shared" si="6"/>
        <v>1</v>
      </c>
      <c r="G63" s="180"/>
      <c r="H63" s="181"/>
    </row>
    <row r="64" spans="1:8">
      <c r="A64" s="172">
        <v>62</v>
      </c>
      <c r="B64" s="170">
        <v>494</v>
      </c>
      <c r="C64" s="171">
        <v>8063214</v>
      </c>
      <c r="D64" s="177" t="s">
        <v>34</v>
      </c>
      <c r="E64" s="175" t="s">
        <v>65</v>
      </c>
      <c r="F64" s="172" t="str">
        <f t="shared" si="6"/>
        <v>1</v>
      </c>
      <c r="G64" s="180"/>
      <c r="H64" s="181"/>
    </row>
    <row r="65" spans="1:8">
      <c r="A65" s="172">
        <v>63</v>
      </c>
      <c r="B65" s="170">
        <v>495</v>
      </c>
      <c r="C65" s="171">
        <v>8063222</v>
      </c>
      <c r="D65" s="177" t="s">
        <v>34</v>
      </c>
      <c r="E65" s="175" t="s">
        <v>66</v>
      </c>
      <c r="F65" s="172" t="str">
        <f t="shared" si="6"/>
        <v>1</v>
      </c>
      <c r="G65" s="180"/>
      <c r="H65" s="181"/>
    </row>
    <row r="66" spans="1:8">
      <c r="A66" s="172">
        <v>64</v>
      </c>
      <c r="B66" s="170">
        <v>725</v>
      </c>
      <c r="C66" s="171">
        <v>102326</v>
      </c>
      <c r="D66" s="171" t="s">
        <v>92</v>
      </c>
      <c r="E66" s="175" t="s">
        <v>278</v>
      </c>
      <c r="F66" s="172" t="str">
        <f>"2"</f>
        <v>2</v>
      </c>
      <c r="G66" s="180"/>
      <c r="H66" s="181"/>
    </row>
    <row r="67" spans="1:8">
      <c r="A67" s="172">
        <v>65</v>
      </c>
      <c r="B67" s="170">
        <v>730</v>
      </c>
      <c r="C67" s="171">
        <v>2878704</v>
      </c>
      <c r="D67" s="171" t="s">
        <v>94</v>
      </c>
      <c r="E67" s="175" t="s">
        <v>279</v>
      </c>
      <c r="F67" s="172" t="str">
        <f t="shared" ref="F67:F69" si="7">"1"</f>
        <v>1</v>
      </c>
      <c r="G67" s="180"/>
      <c r="H67" s="181"/>
    </row>
    <row r="68" spans="1:8">
      <c r="A68" s="172">
        <v>66</v>
      </c>
      <c r="B68" s="170">
        <v>731</v>
      </c>
      <c r="C68" s="171">
        <v>8064776</v>
      </c>
      <c r="D68" s="171" t="s">
        <v>96</v>
      </c>
      <c r="E68" s="175" t="s">
        <v>97</v>
      </c>
      <c r="F68" s="172" t="str">
        <f t="shared" si="7"/>
        <v>1</v>
      </c>
      <c r="G68" s="180"/>
      <c r="H68" s="181"/>
    </row>
    <row r="69" spans="1:8">
      <c r="A69" s="172">
        <v>67</v>
      </c>
      <c r="B69" s="170">
        <v>740</v>
      </c>
      <c r="C69" s="171">
        <v>2874679</v>
      </c>
      <c r="D69" s="171" t="s">
        <v>98</v>
      </c>
      <c r="E69" s="175" t="s">
        <v>99</v>
      </c>
      <c r="F69" s="172" t="str">
        <f t="shared" si="7"/>
        <v>1</v>
      </c>
      <c r="G69" s="180"/>
      <c r="H69" s="181"/>
    </row>
    <row r="70" spans="1:8">
      <c r="A70" s="172">
        <v>68</v>
      </c>
      <c r="B70" s="170">
        <v>750</v>
      </c>
      <c r="C70" s="171">
        <v>8065187</v>
      </c>
      <c r="D70" s="171" t="s">
        <v>112</v>
      </c>
      <c r="E70" s="175" t="s">
        <v>100</v>
      </c>
      <c r="F70" s="172" t="str">
        <f>"9"</f>
        <v>9</v>
      </c>
      <c r="G70" s="180"/>
      <c r="H70" s="181"/>
    </row>
    <row r="71" spans="1:8">
      <c r="A71" s="172">
        <v>69</v>
      </c>
      <c r="B71" s="170">
        <v>1</v>
      </c>
      <c r="C71" s="171">
        <v>1</v>
      </c>
      <c r="D71" s="178" t="s">
        <v>101</v>
      </c>
      <c r="E71" s="172"/>
      <c r="F71" s="172">
        <v>1</v>
      </c>
      <c r="G71" s="182"/>
      <c r="H71" s="181"/>
    </row>
    <row r="72" spans="1:8">
      <c r="A72" s="172">
        <v>70</v>
      </c>
      <c r="B72" s="193" t="s">
        <v>102</v>
      </c>
      <c r="C72" s="193" t="s">
        <v>103</v>
      </c>
      <c r="D72" s="178" t="s">
        <v>104</v>
      </c>
      <c r="E72" s="194" t="s">
        <v>105</v>
      </c>
      <c r="F72" s="195" t="s">
        <v>106</v>
      </c>
      <c r="G72" s="196"/>
      <c r="H72" s="181"/>
    </row>
    <row r="73" spans="1:8">
      <c r="A73" s="113" t="s">
        <v>107</v>
      </c>
      <c r="B73" s="114"/>
      <c r="C73" s="114"/>
      <c r="D73" s="114"/>
      <c r="E73" s="114"/>
      <c r="F73" s="114"/>
      <c r="G73" s="115"/>
      <c r="H73" s="116"/>
    </row>
    <row r="74" spans="1:8">
      <c r="A74" s="113" t="s">
        <v>108</v>
      </c>
      <c r="B74" s="114"/>
      <c r="C74" s="114"/>
      <c r="D74" s="114"/>
      <c r="E74" s="114"/>
      <c r="F74" s="114"/>
      <c r="G74" s="115"/>
      <c r="H74" s="116"/>
    </row>
    <row r="75" spans="1:8">
      <c r="A75" s="213" t="s">
        <v>109</v>
      </c>
      <c r="B75" s="214"/>
      <c r="C75" s="214"/>
      <c r="D75" s="214"/>
      <c r="E75" s="214"/>
      <c r="F75" s="214"/>
      <c r="G75" s="215"/>
      <c r="H75" s="116"/>
    </row>
  </sheetData>
  <mergeCells count="4">
    <mergeCell ref="A1:H1"/>
    <mergeCell ref="A73:G73"/>
    <mergeCell ref="A74:G74"/>
    <mergeCell ref="A75:G7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65"/>
  <sheetViews>
    <sheetView topLeftCell="A55" workbookViewId="0">
      <selection activeCell="A64" sqref="A64:G64"/>
    </sheetView>
  </sheetViews>
  <sheetFormatPr defaultColWidth="8.66666666666667" defaultRowHeight="14.25" outlineLevelCol="7"/>
  <cols>
    <col min="1" max="2" width="8.66666666666667" style="34"/>
    <col min="3" max="3" width="10.9166666666667" style="34" customWidth="1"/>
    <col min="4" max="4" width="10.1666666666667" style="34" customWidth="1"/>
    <col min="5" max="5" width="45.25" style="34" customWidth="1"/>
    <col min="6" max="6" width="8.66666666666667" style="34"/>
    <col min="7" max="7" width="18" style="34" customWidth="1"/>
    <col min="8" max="8" width="18.625" customWidth="1"/>
  </cols>
  <sheetData>
    <row r="1" ht="22.5" spans="1:8">
      <c r="A1" s="168" t="s">
        <v>280</v>
      </c>
      <c r="B1" s="168"/>
      <c r="C1" s="168"/>
      <c r="D1" s="168"/>
      <c r="E1" s="168"/>
      <c r="F1" s="168"/>
      <c r="G1" s="168"/>
      <c r="H1" s="168"/>
    </row>
    <row r="2" spans="1:8">
      <c r="A2" s="198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73">
        <v>10</v>
      </c>
      <c r="C3" s="174">
        <v>2879085</v>
      </c>
      <c r="D3" s="175" t="s">
        <v>9</v>
      </c>
      <c r="E3" s="175" t="s">
        <v>231</v>
      </c>
      <c r="F3" s="172" t="str">
        <f>"1"</f>
        <v>1</v>
      </c>
      <c r="G3" s="180"/>
      <c r="H3" s="212"/>
    </row>
    <row r="4" spans="1:8">
      <c r="A4" s="172">
        <v>2</v>
      </c>
      <c r="B4" s="176">
        <v>11</v>
      </c>
      <c r="C4" s="171">
        <v>110248</v>
      </c>
      <c r="D4" s="175" t="s">
        <v>111</v>
      </c>
      <c r="E4" s="175" t="s">
        <v>140</v>
      </c>
      <c r="F4" s="172" t="str">
        <f>"8"</f>
        <v>8</v>
      </c>
      <c r="G4" s="180"/>
      <c r="H4" s="212"/>
    </row>
    <row r="5" spans="1:8">
      <c r="A5" s="172">
        <v>3</v>
      </c>
      <c r="B5" s="176">
        <v>13</v>
      </c>
      <c r="C5" s="171">
        <v>8064482</v>
      </c>
      <c r="D5" s="175" t="s">
        <v>112</v>
      </c>
      <c r="E5" s="175" t="s">
        <v>14</v>
      </c>
      <c r="F5" s="172" t="str">
        <f>"2"</f>
        <v>2</v>
      </c>
      <c r="G5" s="180"/>
      <c r="H5" s="212"/>
    </row>
    <row r="6" spans="1:8">
      <c r="A6" s="172">
        <v>4</v>
      </c>
      <c r="B6" s="176">
        <v>15</v>
      </c>
      <c r="C6" s="171">
        <v>2875195</v>
      </c>
      <c r="D6" s="175" t="s">
        <v>9</v>
      </c>
      <c r="E6" s="175" t="s">
        <v>232</v>
      </c>
      <c r="F6" s="172" t="str">
        <f t="shared" ref="F6:F12" si="0">"1"</f>
        <v>1</v>
      </c>
      <c r="G6" s="180"/>
      <c r="H6" s="212"/>
    </row>
    <row r="7" spans="1:8">
      <c r="A7" s="172">
        <v>5</v>
      </c>
      <c r="B7" s="176">
        <v>16</v>
      </c>
      <c r="C7" s="171">
        <v>110248</v>
      </c>
      <c r="D7" s="175" t="s">
        <v>111</v>
      </c>
      <c r="E7" s="175" t="s">
        <v>140</v>
      </c>
      <c r="F7" s="172" t="str">
        <f>"8"</f>
        <v>8</v>
      </c>
      <c r="G7" s="180"/>
      <c r="H7" s="212"/>
    </row>
    <row r="8" spans="1:8">
      <c r="A8" s="172">
        <v>6</v>
      </c>
      <c r="B8" s="176">
        <v>17</v>
      </c>
      <c r="C8" s="171">
        <v>8064482</v>
      </c>
      <c r="D8" s="175" t="s">
        <v>112</v>
      </c>
      <c r="E8" s="175" t="s">
        <v>16</v>
      </c>
      <c r="F8" s="172" t="str">
        <f>"2"</f>
        <v>2</v>
      </c>
      <c r="G8" s="180"/>
      <c r="H8" s="212"/>
    </row>
    <row r="9" spans="1:8">
      <c r="A9" s="172">
        <v>7</v>
      </c>
      <c r="B9" s="176">
        <v>25</v>
      </c>
      <c r="C9" s="171">
        <v>2876817</v>
      </c>
      <c r="D9" s="175" t="s">
        <v>9</v>
      </c>
      <c r="E9" s="175" t="s">
        <v>281</v>
      </c>
      <c r="F9" s="172" t="str">
        <f t="shared" si="0"/>
        <v>1</v>
      </c>
      <c r="G9" s="180"/>
      <c r="H9" s="212"/>
    </row>
    <row r="10" spans="1:8">
      <c r="A10" s="172">
        <v>8</v>
      </c>
      <c r="B10" s="176">
        <v>26</v>
      </c>
      <c r="C10" s="171">
        <v>101176</v>
      </c>
      <c r="D10" s="175" t="s">
        <v>111</v>
      </c>
      <c r="E10" s="175" t="s">
        <v>21</v>
      </c>
      <c r="F10" s="172" t="str">
        <f>"10"</f>
        <v>10</v>
      </c>
      <c r="G10" s="180"/>
      <c r="H10" s="212"/>
    </row>
    <row r="11" spans="1:8">
      <c r="A11" s="172">
        <v>9</v>
      </c>
      <c r="B11" s="176">
        <v>27</v>
      </c>
      <c r="C11" s="171">
        <v>111597</v>
      </c>
      <c r="D11" s="175" t="s">
        <v>143</v>
      </c>
      <c r="E11" s="175" t="s">
        <v>282</v>
      </c>
      <c r="F11" s="172" t="str">
        <f t="shared" si="0"/>
        <v>1</v>
      </c>
      <c r="G11" s="180"/>
      <c r="H11" s="212"/>
    </row>
    <row r="12" spans="1:8">
      <c r="A12" s="172">
        <v>10</v>
      </c>
      <c r="B12" s="176">
        <v>28</v>
      </c>
      <c r="C12" s="171">
        <v>8064474</v>
      </c>
      <c r="D12" s="175" t="s">
        <v>112</v>
      </c>
      <c r="E12" s="175" t="s">
        <v>145</v>
      </c>
      <c r="F12" s="172" t="str">
        <f t="shared" si="0"/>
        <v>1</v>
      </c>
      <c r="G12" s="180"/>
      <c r="H12" s="212"/>
    </row>
    <row r="13" spans="1:8">
      <c r="A13" s="172">
        <v>11</v>
      </c>
      <c r="B13" s="176">
        <v>29</v>
      </c>
      <c r="C13" s="177">
        <v>8064482</v>
      </c>
      <c r="D13" s="175" t="s">
        <v>112</v>
      </c>
      <c r="E13" s="175" t="s">
        <v>16</v>
      </c>
      <c r="F13" s="172" t="str">
        <f>"2"</f>
        <v>2</v>
      </c>
      <c r="G13" s="180"/>
      <c r="H13" s="212"/>
    </row>
    <row r="14" spans="1:8">
      <c r="A14" s="172">
        <v>12</v>
      </c>
      <c r="B14" s="176">
        <v>40</v>
      </c>
      <c r="C14" s="177">
        <v>2879212</v>
      </c>
      <c r="D14" s="175" t="s">
        <v>146</v>
      </c>
      <c r="E14" s="175" t="s">
        <v>283</v>
      </c>
      <c r="F14" s="172" t="str">
        <f>"1"</f>
        <v>1</v>
      </c>
      <c r="G14" s="180"/>
      <c r="H14" s="212"/>
    </row>
    <row r="15" spans="1:8">
      <c r="A15" s="172">
        <v>13</v>
      </c>
      <c r="B15" s="176">
        <v>41</v>
      </c>
      <c r="C15" s="171">
        <v>101176</v>
      </c>
      <c r="D15" s="175" t="s">
        <v>111</v>
      </c>
      <c r="E15" s="175" t="s">
        <v>21</v>
      </c>
      <c r="F15" s="172" t="str">
        <f>"10"</f>
        <v>10</v>
      </c>
      <c r="G15" s="180"/>
      <c r="H15" s="212"/>
    </row>
    <row r="16" spans="1:8">
      <c r="A16" s="172">
        <v>14</v>
      </c>
      <c r="B16" s="176">
        <v>43</v>
      </c>
      <c r="C16" s="177">
        <v>8064482</v>
      </c>
      <c r="D16" s="175" t="s">
        <v>112</v>
      </c>
      <c r="E16" s="175" t="s">
        <v>16</v>
      </c>
      <c r="F16" s="172" t="str">
        <f t="shared" ref="F16:F21" si="1">"2"</f>
        <v>2</v>
      </c>
      <c r="G16" s="180"/>
      <c r="H16" s="212"/>
    </row>
    <row r="17" spans="1:8">
      <c r="A17" s="172">
        <v>15</v>
      </c>
      <c r="B17" s="176">
        <v>70</v>
      </c>
      <c r="C17" s="177">
        <v>2876655</v>
      </c>
      <c r="D17" s="175" t="s">
        <v>25</v>
      </c>
      <c r="E17" s="175" t="s">
        <v>239</v>
      </c>
      <c r="F17" s="172" t="str">
        <f t="shared" ref="F17:F26" si="2">"1"</f>
        <v>1</v>
      </c>
      <c r="G17" s="180"/>
      <c r="H17" s="212"/>
    </row>
    <row r="18" spans="1:8">
      <c r="A18" s="172">
        <v>16</v>
      </c>
      <c r="B18" s="176">
        <v>71</v>
      </c>
      <c r="C18" s="177">
        <v>101176</v>
      </c>
      <c r="D18" s="175" t="s">
        <v>111</v>
      </c>
      <c r="E18" s="175" t="s">
        <v>21</v>
      </c>
      <c r="F18" s="172" t="str">
        <f>"12"</f>
        <v>12</v>
      </c>
      <c r="G18" s="180"/>
      <c r="H18" s="212"/>
    </row>
    <row r="19" spans="1:8">
      <c r="A19" s="172">
        <v>17</v>
      </c>
      <c r="B19" s="176">
        <v>73</v>
      </c>
      <c r="C19" s="177">
        <v>8065209</v>
      </c>
      <c r="D19" s="175" t="s">
        <v>112</v>
      </c>
      <c r="E19" s="175" t="s">
        <v>30</v>
      </c>
      <c r="F19" s="172" t="str">
        <f t="shared" si="1"/>
        <v>2</v>
      </c>
      <c r="G19" s="180"/>
      <c r="H19" s="212"/>
    </row>
    <row r="20" spans="1:8">
      <c r="A20" s="172">
        <v>18</v>
      </c>
      <c r="B20" s="176">
        <v>100</v>
      </c>
      <c r="C20" s="177" t="s">
        <v>284</v>
      </c>
      <c r="D20" s="175" t="s">
        <v>119</v>
      </c>
      <c r="E20" s="175" t="s">
        <v>285</v>
      </c>
      <c r="F20" s="172" t="str">
        <f t="shared" si="2"/>
        <v>1</v>
      </c>
      <c r="G20" s="180"/>
      <c r="H20" s="212"/>
    </row>
    <row r="21" spans="1:8">
      <c r="A21" s="172">
        <v>19</v>
      </c>
      <c r="B21" s="176">
        <v>110</v>
      </c>
      <c r="C21" s="171">
        <v>8061440</v>
      </c>
      <c r="D21" s="175" t="s">
        <v>86</v>
      </c>
      <c r="E21" s="175" t="s">
        <v>245</v>
      </c>
      <c r="F21" s="172" t="str">
        <f t="shared" si="1"/>
        <v>2</v>
      </c>
      <c r="G21" s="180"/>
      <c r="H21" s="212"/>
    </row>
    <row r="22" spans="1:8">
      <c r="A22" s="172">
        <v>20</v>
      </c>
      <c r="B22" s="176">
        <v>130</v>
      </c>
      <c r="C22" s="171" t="s">
        <v>246</v>
      </c>
      <c r="D22" s="175" t="s">
        <v>42</v>
      </c>
      <c r="E22" s="175" t="s">
        <v>247</v>
      </c>
      <c r="F22" s="172" t="str">
        <f t="shared" si="2"/>
        <v>1</v>
      </c>
      <c r="G22" s="180"/>
      <c r="H22" s="212"/>
    </row>
    <row r="23" spans="1:8">
      <c r="A23" s="172">
        <v>21</v>
      </c>
      <c r="B23" s="176">
        <v>131</v>
      </c>
      <c r="C23" s="171">
        <v>8061114</v>
      </c>
      <c r="D23" s="175" t="s">
        <v>42</v>
      </c>
      <c r="E23" s="175" t="s">
        <v>248</v>
      </c>
      <c r="F23" s="172" t="str">
        <f t="shared" si="2"/>
        <v>1</v>
      </c>
      <c r="G23" s="180"/>
      <c r="H23" s="212"/>
    </row>
    <row r="24" spans="1:8">
      <c r="A24" s="172">
        <v>22</v>
      </c>
      <c r="B24" s="176">
        <v>180</v>
      </c>
      <c r="C24" s="178">
        <v>8064636</v>
      </c>
      <c r="D24" s="175" t="s">
        <v>47</v>
      </c>
      <c r="E24" s="175" t="s">
        <v>286</v>
      </c>
      <c r="F24" s="172" t="str">
        <f t="shared" si="2"/>
        <v>1</v>
      </c>
      <c r="G24" s="180"/>
      <c r="H24" s="212"/>
    </row>
    <row r="25" spans="1:8">
      <c r="A25" s="172">
        <v>23</v>
      </c>
      <c r="B25" s="176">
        <v>193</v>
      </c>
      <c r="C25" s="171">
        <v>8063478</v>
      </c>
      <c r="D25" s="175" t="s">
        <v>34</v>
      </c>
      <c r="E25" s="175" t="s">
        <v>251</v>
      </c>
      <c r="F25" s="172" t="str">
        <f t="shared" si="2"/>
        <v>1</v>
      </c>
      <c r="G25" s="180"/>
      <c r="H25" s="212"/>
    </row>
    <row r="26" spans="1:8">
      <c r="A26" s="172">
        <v>24</v>
      </c>
      <c r="B26" s="176">
        <v>194</v>
      </c>
      <c r="C26" s="171">
        <v>8063486</v>
      </c>
      <c r="D26" s="175" t="s">
        <v>34</v>
      </c>
      <c r="E26" s="175" t="s">
        <v>252</v>
      </c>
      <c r="F26" s="172" t="str">
        <f t="shared" si="2"/>
        <v>1</v>
      </c>
      <c r="G26" s="180"/>
      <c r="H26" s="212"/>
    </row>
    <row r="27" spans="1:8">
      <c r="A27" s="172">
        <v>25</v>
      </c>
      <c r="B27" s="176">
        <v>195</v>
      </c>
      <c r="C27" s="171">
        <v>8063494</v>
      </c>
      <c r="D27" s="175" t="s">
        <v>34</v>
      </c>
      <c r="E27" s="175" t="s">
        <v>253</v>
      </c>
      <c r="F27" s="172" t="str">
        <f>"2"</f>
        <v>2</v>
      </c>
      <c r="G27" s="180"/>
      <c r="H27" s="212"/>
    </row>
    <row r="28" spans="1:8">
      <c r="A28" s="172">
        <v>26</v>
      </c>
      <c r="B28" s="176">
        <v>199</v>
      </c>
      <c r="C28" s="171">
        <v>90263</v>
      </c>
      <c r="D28" s="175" t="s">
        <v>52</v>
      </c>
      <c r="E28" s="175" t="s">
        <v>287</v>
      </c>
      <c r="F28" s="172" t="str">
        <f t="shared" ref="F28:F35" si="3">"1"</f>
        <v>1</v>
      </c>
      <c r="G28" s="180"/>
      <c r="H28" s="212"/>
    </row>
    <row r="29" spans="1:8">
      <c r="A29" s="172">
        <v>27</v>
      </c>
      <c r="B29" s="176">
        <v>201</v>
      </c>
      <c r="C29" s="171">
        <v>92207</v>
      </c>
      <c r="D29" s="175" t="s">
        <v>124</v>
      </c>
      <c r="E29" s="175" t="s">
        <v>288</v>
      </c>
      <c r="F29" s="172" t="str">
        <f t="shared" si="3"/>
        <v>1</v>
      </c>
      <c r="G29" s="180"/>
      <c r="H29" s="212"/>
    </row>
    <row r="30" spans="1:8">
      <c r="A30" s="172">
        <v>28</v>
      </c>
      <c r="B30" s="176">
        <v>210</v>
      </c>
      <c r="C30" s="171">
        <v>8061580</v>
      </c>
      <c r="D30" s="175" t="s">
        <v>86</v>
      </c>
      <c r="E30" s="175" t="s">
        <v>256</v>
      </c>
      <c r="F30" s="172" t="str">
        <f>"2"</f>
        <v>2</v>
      </c>
      <c r="G30" s="180"/>
      <c r="H30" s="212"/>
    </row>
    <row r="31" spans="1:8">
      <c r="A31" s="172">
        <v>29</v>
      </c>
      <c r="B31" s="176">
        <v>231</v>
      </c>
      <c r="C31" s="171">
        <v>8060797</v>
      </c>
      <c r="D31" s="175" t="s">
        <v>42</v>
      </c>
      <c r="E31" s="175" t="s">
        <v>289</v>
      </c>
      <c r="F31" s="172" t="str">
        <f t="shared" si="3"/>
        <v>1</v>
      </c>
      <c r="G31" s="180"/>
      <c r="H31" s="212"/>
    </row>
    <row r="32" spans="1:8">
      <c r="A32" s="172">
        <v>30</v>
      </c>
      <c r="B32" s="176">
        <v>242</v>
      </c>
      <c r="C32" s="171">
        <v>2869446</v>
      </c>
      <c r="D32" s="175" t="s">
        <v>61</v>
      </c>
      <c r="E32" s="175" t="s">
        <v>258</v>
      </c>
      <c r="F32" s="172" t="str">
        <f t="shared" si="3"/>
        <v>1</v>
      </c>
      <c r="G32" s="180"/>
      <c r="H32" s="212"/>
    </row>
    <row r="33" spans="1:8">
      <c r="A33" s="172">
        <v>31</v>
      </c>
      <c r="B33" s="176">
        <v>243</v>
      </c>
      <c r="C33" s="171">
        <v>2869470</v>
      </c>
      <c r="D33" s="175" t="s">
        <v>61</v>
      </c>
      <c r="E33" s="175" t="s">
        <v>259</v>
      </c>
      <c r="F33" s="172" t="str">
        <f t="shared" si="3"/>
        <v>1</v>
      </c>
      <c r="G33" s="180"/>
      <c r="H33" s="212"/>
    </row>
    <row r="34" spans="1:8">
      <c r="A34" s="172">
        <v>32</v>
      </c>
      <c r="B34" s="176">
        <v>293</v>
      </c>
      <c r="C34" s="171">
        <v>8063281</v>
      </c>
      <c r="D34" s="175" t="s">
        <v>34</v>
      </c>
      <c r="E34" s="175" t="s">
        <v>260</v>
      </c>
      <c r="F34" s="172" t="str">
        <f t="shared" si="3"/>
        <v>1</v>
      </c>
      <c r="G34" s="180"/>
      <c r="H34" s="212"/>
    </row>
    <row r="35" spans="1:8">
      <c r="A35" s="172">
        <v>33</v>
      </c>
      <c r="B35" s="176">
        <v>294</v>
      </c>
      <c r="C35" s="171">
        <v>8063303</v>
      </c>
      <c r="D35" s="175" t="s">
        <v>34</v>
      </c>
      <c r="E35" s="175" t="s">
        <v>261</v>
      </c>
      <c r="F35" s="172" t="str">
        <f t="shared" si="3"/>
        <v>1</v>
      </c>
      <c r="G35" s="180"/>
      <c r="H35" s="212"/>
    </row>
    <row r="36" spans="1:8">
      <c r="A36" s="172">
        <v>34</v>
      </c>
      <c r="B36" s="176">
        <v>295</v>
      </c>
      <c r="C36" s="171">
        <v>8063311</v>
      </c>
      <c r="D36" s="175" t="s">
        <v>34</v>
      </c>
      <c r="E36" s="175" t="s">
        <v>262</v>
      </c>
      <c r="F36" s="172" t="str">
        <f>"2"</f>
        <v>2</v>
      </c>
      <c r="G36" s="180"/>
      <c r="H36" s="212"/>
    </row>
    <row r="37" spans="1:8">
      <c r="A37" s="172">
        <v>35</v>
      </c>
      <c r="B37" s="176">
        <v>299</v>
      </c>
      <c r="C37" s="171">
        <v>90883</v>
      </c>
      <c r="D37" s="175" t="s">
        <v>68</v>
      </c>
      <c r="E37" s="175" t="s">
        <v>290</v>
      </c>
      <c r="F37" s="172" t="str">
        <f t="shared" ref="F37:F41" si="4">"1"</f>
        <v>1</v>
      </c>
      <c r="G37" s="180"/>
      <c r="H37" s="212"/>
    </row>
    <row r="38" spans="1:8">
      <c r="A38" s="172">
        <v>36</v>
      </c>
      <c r="B38" s="176">
        <v>301</v>
      </c>
      <c r="C38" s="171">
        <v>93688</v>
      </c>
      <c r="D38" s="175" t="s">
        <v>169</v>
      </c>
      <c r="E38" s="175" t="s">
        <v>291</v>
      </c>
      <c r="F38" s="172" t="str">
        <f t="shared" si="4"/>
        <v>1</v>
      </c>
      <c r="G38" s="180"/>
      <c r="H38" s="212"/>
    </row>
    <row r="39" spans="1:8">
      <c r="A39" s="172">
        <v>37</v>
      </c>
      <c r="B39" s="170">
        <v>310</v>
      </c>
      <c r="C39" s="171" t="s">
        <v>57</v>
      </c>
      <c r="D39" s="175" t="s">
        <v>86</v>
      </c>
      <c r="E39" s="175" t="s">
        <v>58</v>
      </c>
      <c r="F39" s="172" t="str">
        <f>"2"</f>
        <v>2</v>
      </c>
      <c r="G39" s="180"/>
      <c r="H39" s="212"/>
    </row>
    <row r="40" spans="1:8">
      <c r="A40" s="172">
        <v>38</v>
      </c>
      <c r="B40" s="170">
        <v>331</v>
      </c>
      <c r="C40" s="171">
        <v>8060487</v>
      </c>
      <c r="D40" s="175" t="s">
        <v>42</v>
      </c>
      <c r="E40" s="175" t="s">
        <v>292</v>
      </c>
      <c r="F40" s="172" t="str">
        <f t="shared" si="4"/>
        <v>1</v>
      </c>
      <c r="G40" s="180"/>
      <c r="H40" s="212"/>
    </row>
    <row r="41" spans="1:8">
      <c r="A41" s="172">
        <v>39</v>
      </c>
      <c r="B41" s="170">
        <v>340</v>
      </c>
      <c r="C41" s="171">
        <v>2871300</v>
      </c>
      <c r="D41" s="175" t="s">
        <v>61</v>
      </c>
      <c r="E41" s="175" t="s">
        <v>293</v>
      </c>
      <c r="F41" s="172" t="str">
        <f t="shared" si="4"/>
        <v>1</v>
      </c>
      <c r="G41" s="180"/>
      <c r="H41" s="212"/>
    </row>
    <row r="42" spans="1:8">
      <c r="A42" s="172">
        <v>40</v>
      </c>
      <c r="B42" s="170">
        <v>342</v>
      </c>
      <c r="C42" s="171">
        <v>2869071</v>
      </c>
      <c r="D42" s="175" t="s">
        <v>61</v>
      </c>
      <c r="E42" s="175" t="s">
        <v>268</v>
      </c>
      <c r="F42" s="172" t="str">
        <f>"2"</f>
        <v>2</v>
      </c>
      <c r="G42" s="180"/>
      <c r="H42" s="212"/>
    </row>
    <row r="43" spans="1:8">
      <c r="A43" s="172">
        <v>41</v>
      </c>
      <c r="B43" s="170">
        <v>393</v>
      </c>
      <c r="C43" s="171">
        <v>8063206</v>
      </c>
      <c r="D43" s="175" t="s">
        <v>34</v>
      </c>
      <c r="E43" s="175" t="s">
        <v>64</v>
      </c>
      <c r="F43" s="172" t="str">
        <f t="shared" ref="F43:F54" si="5">"1"</f>
        <v>1</v>
      </c>
      <c r="G43" s="180"/>
      <c r="H43" s="212"/>
    </row>
    <row r="44" spans="1:8">
      <c r="A44" s="172">
        <v>42</v>
      </c>
      <c r="B44" s="170">
        <v>394</v>
      </c>
      <c r="C44" s="171">
        <v>8063214</v>
      </c>
      <c r="D44" s="175" t="s">
        <v>34</v>
      </c>
      <c r="E44" s="175" t="s">
        <v>65</v>
      </c>
      <c r="F44" s="172" t="str">
        <f t="shared" si="5"/>
        <v>1</v>
      </c>
      <c r="G44" s="180"/>
      <c r="H44" s="212"/>
    </row>
    <row r="45" spans="1:8">
      <c r="A45" s="172">
        <v>43</v>
      </c>
      <c r="B45" s="170">
        <v>395</v>
      </c>
      <c r="C45" s="171">
        <v>8063222</v>
      </c>
      <c r="D45" s="175" t="s">
        <v>34</v>
      </c>
      <c r="E45" s="175" t="s">
        <v>66</v>
      </c>
      <c r="F45" s="172" t="str">
        <f>"2"</f>
        <v>2</v>
      </c>
      <c r="G45" s="180"/>
      <c r="H45" s="212"/>
    </row>
    <row r="46" spans="1:8">
      <c r="A46" s="172">
        <v>44</v>
      </c>
      <c r="B46" s="170">
        <v>399</v>
      </c>
      <c r="C46" s="171" t="s">
        <v>294</v>
      </c>
      <c r="D46" s="175" t="s">
        <v>179</v>
      </c>
      <c r="E46" s="175" t="s">
        <v>295</v>
      </c>
      <c r="F46" s="172" t="str">
        <f t="shared" si="5"/>
        <v>1</v>
      </c>
      <c r="G46" s="180"/>
      <c r="H46" s="212"/>
    </row>
    <row r="47" spans="1:8">
      <c r="A47" s="172">
        <v>45</v>
      </c>
      <c r="B47" s="170">
        <v>401</v>
      </c>
      <c r="C47" s="171">
        <v>96180</v>
      </c>
      <c r="D47" s="175" t="s">
        <v>128</v>
      </c>
      <c r="E47" s="175" t="s">
        <v>296</v>
      </c>
      <c r="F47" s="172" t="str">
        <f t="shared" si="5"/>
        <v>1</v>
      </c>
      <c r="G47" s="180"/>
      <c r="H47" s="212"/>
    </row>
    <row r="48" spans="1:8">
      <c r="A48" s="172">
        <v>46</v>
      </c>
      <c r="B48" s="170">
        <v>410</v>
      </c>
      <c r="C48" s="171">
        <v>124850</v>
      </c>
      <c r="D48" s="175" t="s">
        <v>86</v>
      </c>
      <c r="E48" s="175" t="s">
        <v>297</v>
      </c>
      <c r="F48" s="172" t="str">
        <f t="shared" si="5"/>
        <v>1</v>
      </c>
      <c r="G48" s="180"/>
      <c r="H48" s="212"/>
    </row>
    <row r="49" spans="1:8">
      <c r="A49" s="172">
        <v>47</v>
      </c>
      <c r="B49" s="170">
        <v>411</v>
      </c>
      <c r="C49" s="171">
        <v>139289</v>
      </c>
      <c r="D49" s="175" t="s">
        <v>86</v>
      </c>
      <c r="E49" s="175" t="s">
        <v>298</v>
      </c>
      <c r="F49" s="172" t="str">
        <f t="shared" si="5"/>
        <v>1</v>
      </c>
      <c r="G49" s="180"/>
      <c r="H49" s="212"/>
    </row>
    <row r="50" spans="1:8">
      <c r="A50" s="172">
        <v>48</v>
      </c>
      <c r="B50" s="170">
        <v>430</v>
      </c>
      <c r="C50" s="171">
        <v>8060436</v>
      </c>
      <c r="D50" s="175" t="s">
        <v>42</v>
      </c>
      <c r="E50" s="175" t="s">
        <v>299</v>
      </c>
      <c r="F50" s="172" t="str">
        <f t="shared" si="5"/>
        <v>1</v>
      </c>
      <c r="G50" s="180"/>
      <c r="H50" s="212"/>
    </row>
    <row r="51" spans="1:8">
      <c r="A51" s="172">
        <v>49</v>
      </c>
      <c r="B51" s="170">
        <v>443</v>
      </c>
      <c r="C51" s="171">
        <v>2872080</v>
      </c>
      <c r="D51" s="175" t="s">
        <v>185</v>
      </c>
      <c r="E51" s="175" t="s">
        <v>300</v>
      </c>
      <c r="F51" s="172" t="str">
        <f t="shared" si="5"/>
        <v>1</v>
      </c>
      <c r="G51" s="180"/>
      <c r="H51" s="212"/>
    </row>
    <row r="52" spans="1:8">
      <c r="A52" s="172">
        <v>50</v>
      </c>
      <c r="B52" s="170">
        <v>480</v>
      </c>
      <c r="C52" s="171">
        <v>174955</v>
      </c>
      <c r="D52" s="175" t="s">
        <v>133</v>
      </c>
      <c r="E52" s="175" t="s">
        <v>301</v>
      </c>
      <c r="F52" s="172" t="str">
        <f t="shared" si="5"/>
        <v>1</v>
      </c>
      <c r="G52" s="180"/>
      <c r="H52" s="212"/>
    </row>
    <row r="53" spans="1:8">
      <c r="A53" s="172">
        <v>51</v>
      </c>
      <c r="B53" s="170">
        <v>493</v>
      </c>
      <c r="C53" s="171">
        <v>8063109</v>
      </c>
      <c r="D53" s="175" t="s">
        <v>34</v>
      </c>
      <c r="E53" s="175" t="s">
        <v>302</v>
      </c>
      <c r="F53" s="172" t="str">
        <f t="shared" si="5"/>
        <v>1</v>
      </c>
      <c r="G53" s="180"/>
      <c r="H53" s="212"/>
    </row>
    <row r="54" spans="1:8">
      <c r="A54" s="172">
        <v>52</v>
      </c>
      <c r="B54" s="170">
        <v>494</v>
      </c>
      <c r="C54" s="171">
        <v>8063117</v>
      </c>
      <c r="D54" s="175" t="s">
        <v>34</v>
      </c>
      <c r="E54" s="175" t="s">
        <v>303</v>
      </c>
      <c r="F54" s="172" t="str">
        <f t="shared" si="5"/>
        <v>1</v>
      </c>
      <c r="G54" s="180"/>
      <c r="H54" s="212"/>
    </row>
    <row r="55" spans="1:8">
      <c r="A55" s="172">
        <v>53</v>
      </c>
      <c r="B55" s="170">
        <v>495</v>
      </c>
      <c r="C55" s="171">
        <v>8063125</v>
      </c>
      <c r="D55" s="175" t="s">
        <v>34</v>
      </c>
      <c r="E55" s="175" t="s">
        <v>304</v>
      </c>
      <c r="F55" s="172" t="str">
        <f>"2"</f>
        <v>2</v>
      </c>
      <c r="G55" s="180"/>
      <c r="H55" s="212"/>
    </row>
    <row r="56" spans="1:8">
      <c r="A56" s="172">
        <v>54</v>
      </c>
      <c r="B56" s="170">
        <v>725</v>
      </c>
      <c r="C56" s="171">
        <v>102326</v>
      </c>
      <c r="D56" s="175" t="s">
        <v>92</v>
      </c>
      <c r="E56" s="175" t="s">
        <v>278</v>
      </c>
      <c r="F56" s="172" t="str">
        <f>"2"</f>
        <v>2</v>
      </c>
      <c r="G56" s="180"/>
      <c r="H56" s="212"/>
    </row>
    <row r="57" spans="1:8">
      <c r="A57" s="172">
        <v>55</v>
      </c>
      <c r="B57" s="170">
        <v>730</v>
      </c>
      <c r="C57" s="171">
        <v>2878690</v>
      </c>
      <c r="D57" s="175" t="s">
        <v>135</v>
      </c>
      <c r="E57" s="175" t="s">
        <v>305</v>
      </c>
      <c r="F57" s="172" t="str">
        <f t="shared" ref="F57:F59" si="6">"1"</f>
        <v>1</v>
      </c>
      <c r="G57" s="180"/>
      <c r="H57" s="212"/>
    </row>
    <row r="58" spans="1:8">
      <c r="A58" s="172">
        <v>56</v>
      </c>
      <c r="B58" s="170">
        <v>731</v>
      </c>
      <c r="C58" s="171">
        <v>8064776</v>
      </c>
      <c r="D58" s="175" t="s">
        <v>96</v>
      </c>
      <c r="E58" s="175" t="s">
        <v>97</v>
      </c>
      <c r="F58" s="172" t="str">
        <f t="shared" si="6"/>
        <v>1</v>
      </c>
      <c r="G58" s="180"/>
      <c r="H58" s="212"/>
    </row>
    <row r="59" spans="1:8">
      <c r="A59" s="172">
        <v>57</v>
      </c>
      <c r="B59" s="170">
        <v>740</v>
      </c>
      <c r="C59" s="171">
        <v>2874679</v>
      </c>
      <c r="D59" s="175" t="s">
        <v>136</v>
      </c>
      <c r="E59" s="175" t="s">
        <v>99</v>
      </c>
      <c r="F59" s="172" t="str">
        <f t="shared" si="6"/>
        <v>1</v>
      </c>
      <c r="G59" s="180"/>
      <c r="H59" s="212"/>
    </row>
    <row r="60" spans="1:8">
      <c r="A60" s="172">
        <v>58</v>
      </c>
      <c r="B60" s="170">
        <v>750</v>
      </c>
      <c r="C60" s="171">
        <v>8065187</v>
      </c>
      <c r="D60" s="175" t="s">
        <v>112</v>
      </c>
      <c r="E60" s="175" t="s">
        <v>100</v>
      </c>
      <c r="F60" s="172" t="str">
        <f>"9"</f>
        <v>9</v>
      </c>
      <c r="G60" s="180"/>
      <c r="H60" s="212"/>
    </row>
    <row r="61" spans="1:8">
      <c r="A61" s="172">
        <v>59</v>
      </c>
      <c r="B61" s="170">
        <v>1</v>
      </c>
      <c r="C61" s="171">
        <v>1</v>
      </c>
      <c r="D61" s="192" t="s">
        <v>101</v>
      </c>
      <c r="E61" s="175"/>
      <c r="F61" s="172">
        <v>1</v>
      </c>
      <c r="G61" s="182"/>
      <c r="H61" s="181"/>
    </row>
    <row r="62" spans="1:8">
      <c r="A62" s="172">
        <v>60</v>
      </c>
      <c r="B62" s="193" t="s">
        <v>102</v>
      </c>
      <c r="C62" s="193" t="s">
        <v>103</v>
      </c>
      <c r="D62" s="178" t="s">
        <v>104</v>
      </c>
      <c r="E62" s="194" t="s">
        <v>105</v>
      </c>
      <c r="F62" s="195" t="s">
        <v>106</v>
      </c>
      <c r="G62" s="196"/>
      <c r="H62" s="181"/>
    </row>
    <row r="63" spans="1:8">
      <c r="A63" s="113" t="s">
        <v>107</v>
      </c>
      <c r="B63" s="114"/>
      <c r="C63" s="114"/>
      <c r="D63" s="114"/>
      <c r="E63" s="114"/>
      <c r="F63" s="114"/>
      <c r="G63" s="115"/>
      <c r="H63" s="116"/>
    </row>
    <row r="64" spans="1:8">
      <c r="A64" s="113" t="s">
        <v>108</v>
      </c>
      <c r="B64" s="114"/>
      <c r="C64" s="114"/>
      <c r="D64" s="114"/>
      <c r="E64" s="114"/>
      <c r="F64" s="114"/>
      <c r="G64" s="115"/>
      <c r="H64" s="116"/>
    </row>
    <row r="65" spans="1:8">
      <c r="A65" s="113" t="s">
        <v>109</v>
      </c>
      <c r="B65" s="114"/>
      <c r="C65" s="114"/>
      <c r="D65" s="114"/>
      <c r="E65" s="114"/>
      <c r="F65" s="114"/>
      <c r="G65" s="115"/>
      <c r="H65" s="116"/>
    </row>
  </sheetData>
  <mergeCells count="4">
    <mergeCell ref="A1:H1"/>
    <mergeCell ref="A63:G63"/>
    <mergeCell ref="A64:G64"/>
    <mergeCell ref="A65:G6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76"/>
  <sheetViews>
    <sheetView topLeftCell="A61" workbookViewId="0">
      <selection activeCell="E80" sqref="E80"/>
    </sheetView>
  </sheetViews>
  <sheetFormatPr defaultColWidth="8.66666666666667" defaultRowHeight="14.25" outlineLevelCol="7"/>
  <cols>
    <col min="1" max="3" width="8.66666666666667" style="34"/>
    <col min="4" max="4" width="12" style="34" customWidth="1"/>
    <col min="5" max="5" width="45.9166666666667" style="34" customWidth="1"/>
    <col min="6" max="6" width="8.66666666666667" style="34"/>
    <col min="7" max="7" width="17.25" style="34" customWidth="1"/>
    <col min="8" max="8" width="17.5" customWidth="1"/>
  </cols>
  <sheetData>
    <row r="1" ht="22.5" spans="1:8">
      <c r="A1" s="168" t="s">
        <v>306</v>
      </c>
      <c r="B1" s="168"/>
      <c r="C1" s="168"/>
      <c r="D1" s="168"/>
      <c r="E1" s="168"/>
      <c r="F1" s="168"/>
      <c r="G1" s="168"/>
      <c r="H1" s="168"/>
    </row>
    <row r="2" spans="1:8">
      <c r="A2" s="198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81">
        <v>1</v>
      </c>
      <c r="B3" s="173">
        <v>10</v>
      </c>
      <c r="C3" s="174">
        <v>2879093</v>
      </c>
      <c r="D3" s="174" t="s">
        <v>9</v>
      </c>
      <c r="E3" s="175" t="s">
        <v>307</v>
      </c>
      <c r="F3" s="172" t="str">
        <f>"1"</f>
        <v>1</v>
      </c>
      <c r="G3" s="180"/>
      <c r="H3" s="181"/>
    </row>
    <row r="4" spans="1:8">
      <c r="A4" s="181">
        <v>2</v>
      </c>
      <c r="B4" s="176">
        <v>11</v>
      </c>
      <c r="C4" s="171">
        <v>110248</v>
      </c>
      <c r="D4" s="171" t="s">
        <v>11</v>
      </c>
      <c r="E4" s="175" t="s">
        <v>140</v>
      </c>
      <c r="F4" s="172" t="str">
        <f>"8"</f>
        <v>8</v>
      </c>
      <c r="G4" s="180"/>
      <c r="H4" s="181"/>
    </row>
    <row r="5" spans="1:8">
      <c r="A5" s="181">
        <v>3</v>
      </c>
      <c r="B5" s="176">
        <v>13</v>
      </c>
      <c r="C5" s="171">
        <v>8064482</v>
      </c>
      <c r="D5" s="171" t="s">
        <v>112</v>
      </c>
      <c r="E5" s="175" t="s">
        <v>14</v>
      </c>
      <c r="F5" s="172" t="str">
        <f>"2"</f>
        <v>2</v>
      </c>
      <c r="G5" s="180"/>
      <c r="H5" s="181"/>
    </row>
    <row r="6" spans="1:8">
      <c r="A6" s="181">
        <v>4</v>
      </c>
      <c r="B6" s="176">
        <v>15</v>
      </c>
      <c r="C6" s="171" t="s">
        <v>308</v>
      </c>
      <c r="D6" s="171" t="s">
        <v>9</v>
      </c>
      <c r="E6" s="175" t="s">
        <v>309</v>
      </c>
      <c r="F6" s="172" t="str">
        <f>"1"</f>
        <v>1</v>
      </c>
      <c r="G6" s="180"/>
      <c r="H6" s="181"/>
    </row>
    <row r="7" spans="1:8">
      <c r="A7" s="181">
        <v>5</v>
      </c>
      <c r="B7" s="176">
        <v>16</v>
      </c>
      <c r="C7" s="171">
        <v>110248</v>
      </c>
      <c r="D7" s="171" t="s">
        <v>11</v>
      </c>
      <c r="E7" s="175" t="s">
        <v>140</v>
      </c>
      <c r="F7" s="172" t="str">
        <f>"8"</f>
        <v>8</v>
      </c>
      <c r="G7" s="180"/>
      <c r="H7" s="181"/>
    </row>
    <row r="8" spans="1:8">
      <c r="A8" s="181">
        <v>6</v>
      </c>
      <c r="B8" s="176">
        <v>17</v>
      </c>
      <c r="C8" s="171">
        <v>8064482</v>
      </c>
      <c r="D8" s="171" t="s">
        <v>112</v>
      </c>
      <c r="E8" s="175" t="s">
        <v>16</v>
      </c>
      <c r="F8" s="172" t="str">
        <f>"2"</f>
        <v>2</v>
      </c>
      <c r="G8" s="180"/>
      <c r="H8" s="181"/>
    </row>
    <row r="9" spans="1:8">
      <c r="A9" s="181">
        <v>7</v>
      </c>
      <c r="B9" s="176">
        <v>20</v>
      </c>
      <c r="C9" s="171">
        <v>2879166</v>
      </c>
      <c r="D9" s="171" t="s">
        <v>143</v>
      </c>
      <c r="E9" s="175" t="s">
        <v>310</v>
      </c>
      <c r="F9" s="172" t="str">
        <f>"1"</f>
        <v>1</v>
      </c>
      <c r="G9" s="180"/>
      <c r="H9" s="181"/>
    </row>
    <row r="10" spans="1:8">
      <c r="A10" s="181">
        <v>8</v>
      </c>
      <c r="B10" s="176">
        <v>21</v>
      </c>
      <c r="C10" s="171">
        <v>8065284</v>
      </c>
      <c r="D10" s="171" t="s">
        <v>20</v>
      </c>
      <c r="E10" s="175" t="s">
        <v>311</v>
      </c>
      <c r="F10" s="172" t="str">
        <f>"8"</f>
        <v>8</v>
      </c>
      <c r="G10" s="180"/>
      <c r="H10" s="181"/>
    </row>
    <row r="11" spans="1:8">
      <c r="A11" s="181">
        <v>9</v>
      </c>
      <c r="B11" s="176">
        <v>22</v>
      </c>
      <c r="C11" s="171">
        <v>101230</v>
      </c>
      <c r="D11" s="171" t="s">
        <v>20</v>
      </c>
      <c r="E11" s="175" t="s">
        <v>12</v>
      </c>
      <c r="F11" s="172" t="str">
        <f>"4"</f>
        <v>4</v>
      </c>
      <c r="G11" s="180"/>
      <c r="H11" s="181"/>
    </row>
    <row r="12" spans="1:8">
      <c r="A12" s="181">
        <v>10</v>
      </c>
      <c r="B12" s="176">
        <v>25</v>
      </c>
      <c r="C12" s="171">
        <v>2876744</v>
      </c>
      <c r="D12" s="171" t="s">
        <v>143</v>
      </c>
      <c r="E12" s="175" t="s">
        <v>312</v>
      </c>
      <c r="F12" s="172" t="str">
        <f t="shared" ref="F12:F18" si="0">"1"</f>
        <v>1</v>
      </c>
      <c r="G12" s="180"/>
      <c r="H12" s="181"/>
    </row>
    <row r="13" spans="1:8">
      <c r="A13" s="181">
        <v>11</v>
      </c>
      <c r="B13" s="176">
        <v>26</v>
      </c>
      <c r="C13" s="177">
        <v>101230</v>
      </c>
      <c r="D13" s="177" t="s">
        <v>20</v>
      </c>
      <c r="E13" s="175" t="s">
        <v>12</v>
      </c>
      <c r="F13" s="172" t="str">
        <f>"10"</f>
        <v>10</v>
      </c>
      <c r="G13" s="180"/>
      <c r="H13" s="181"/>
    </row>
    <row r="14" spans="1:8">
      <c r="A14" s="181">
        <v>12</v>
      </c>
      <c r="B14" s="176">
        <v>29</v>
      </c>
      <c r="C14" s="177">
        <v>8064482</v>
      </c>
      <c r="D14" s="171" t="s">
        <v>112</v>
      </c>
      <c r="E14" s="175" t="s">
        <v>16</v>
      </c>
      <c r="F14" s="172" t="str">
        <f>"2"</f>
        <v>2</v>
      </c>
      <c r="G14" s="180"/>
      <c r="H14" s="181"/>
    </row>
    <row r="15" spans="1:8">
      <c r="A15" s="181">
        <v>13</v>
      </c>
      <c r="B15" s="176">
        <v>40</v>
      </c>
      <c r="C15" s="171">
        <v>2880865</v>
      </c>
      <c r="D15" s="171" t="s">
        <v>22</v>
      </c>
      <c r="E15" s="175" t="s">
        <v>313</v>
      </c>
      <c r="F15" s="172" t="str">
        <f t="shared" si="0"/>
        <v>1</v>
      </c>
      <c r="G15" s="180"/>
      <c r="H15" s="181"/>
    </row>
    <row r="16" spans="1:8">
      <c r="A16" s="181">
        <v>14</v>
      </c>
      <c r="B16" s="176">
        <v>41</v>
      </c>
      <c r="C16" s="177">
        <v>101184</v>
      </c>
      <c r="D16" s="177" t="s">
        <v>20</v>
      </c>
      <c r="E16" s="175" t="s">
        <v>24</v>
      </c>
      <c r="F16" s="172" t="str">
        <f>"6"</f>
        <v>6</v>
      </c>
      <c r="G16" s="180"/>
      <c r="H16" s="181"/>
    </row>
    <row r="17" spans="1:8">
      <c r="A17" s="181">
        <v>15</v>
      </c>
      <c r="B17" s="176">
        <v>43</v>
      </c>
      <c r="C17" s="177">
        <v>8064482</v>
      </c>
      <c r="D17" s="177" t="s">
        <v>112</v>
      </c>
      <c r="E17" s="175" t="s">
        <v>16</v>
      </c>
      <c r="F17" s="172" t="str">
        <f t="shared" si="0"/>
        <v>1</v>
      </c>
      <c r="G17" s="180"/>
      <c r="H17" s="181"/>
    </row>
    <row r="18" spans="1:8">
      <c r="A18" s="181">
        <v>16</v>
      </c>
      <c r="B18" s="176">
        <v>70</v>
      </c>
      <c r="C18" s="177">
        <v>2876663</v>
      </c>
      <c r="D18" s="177" t="s">
        <v>25</v>
      </c>
      <c r="E18" s="175" t="s">
        <v>314</v>
      </c>
      <c r="F18" s="172" t="str">
        <f t="shared" si="0"/>
        <v>1</v>
      </c>
      <c r="G18" s="180"/>
      <c r="H18" s="181"/>
    </row>
    <row r="19" spans="1:8">
      <c r="A19" s="181">
        <v>17</v>
      </c>
      <c r="B19" s="176">
        <v>71</v>
      </c>
      <c r="C19" s="177">
        <v>101222</v>
      </c>
      <c r="D19" s="177" t="s">
        <v>20</v>
      </c>
      <c r="E19" s="175" t="s">
        <v>118</v>
      </c>
      <c r="F19" s="172" t="str">
        <f>"12"</f>
        <v>12</v>
      </c>
      <c r="G19" s="180"/>
      <c r="H19" s="181"/>
    </row>
    <row r="20" spans="1:8">
      <c r="A20" s="181">
        <v>18</v>
      </c>
      <c r="B20" s="176">
        <v>73</v>
      </c>
      <c r="C20" s="177">
        <v>8065209</v>
      </c>
      <c r="D20" s="177" t="s">
        <v>112</v>
      </c>
      <c r="E20" s="175" t="s">
        <v>30</v>
      </c>
      <c r="F20" s="172" t="str">
        <f>"2"</f>
        <v>2</v>
      </c>
      <c r="G20" s="180"/>
      <c r="H20" s="181"/>
    </row>
    <row r="21" spans="1:8">
      <c r="A21" s="181">
        <v>19</v>
      </c>
      <c r="B21" s="176">
        <v>80</v>
      </c>
      <c r="C21" s="171">
        <v>2874245</v>
      </c>
      <c r="D21" s="177" t="s">
        <v>31</v>
      </c>
      <c r="E21" s="175" t="s">
        <v>315</v>
      </c>
      <c r="F21" s="172" t="str">
        <f t="shared" ref="F21:F26" si="1">"1"</f>
        <v>1</v>
      </c>
      <c r="G21" s="180"/>
      <c r="H21" s="181"/>
    </row>
    <row r="22" spans="1:8">
      <c r="A22" s="181">
        <v>20</v>
      </c>
      <c r="B22" s="176">
        <v>81</v>
      </c>
      <c r="C22" s="171">
        <v>110248</v>
      </c>
      <c r="D22" s="177" t="s">
        <v>111</v>
      </c>
      <c r="E22" s="175" t="s">
        <v>140</v>
      </c>
      <c r="F22" s="172" t="str">
        <f>"8"</f>
        <v>8</v>
      </c>
      <c r="G22" s="180"/>
      <c r="H22" s="181"/>
    </row>
    <row r="23" spans="1:8">
      <c r="A23" s="181">
        <v>21</v>
      </c>
      <c r="B23" s="176">
        <v>87</v>
      </c>
      <c r="C23" s="171">
        <v>8062900</v>
      </c>
      <c r="D23" s="177" t="s">
        <v>34</v>
      </c>
      <c r="E23" s="175" t="s">
        <v>316</v>
      </c>
      <c r="F23" s="172" t="str">
        <f t="shared" si="1"/>
        <v>1</v>
      </c>
      <c r="G23" s="180"/>
      <c r="H23" s="181"/>
    </row>
    <row r="24" spans="1:8">
      <c r="A24" s="181">
        <v>22</v>
      </c>
      <c r="B24" s="176">
        <v>88</v>
      </c>
      <c r="C24" s="178">
        <v>8062919</v>
      </c>
      <c r="D24" s="177" t="s">
        <v>34</v>
      </c>
      <c r="E24" s="175" t="s">
        <v>317</v>
      </c>
      <c r="F24" s="172" t="str">
        <f t="shared" si="1"/>
        <v>1</v>
      </c>
      <c r="G24" s="180"/>
      <c r="H24" s="181"/>
    </row>
    <row r="25" spans="1:8">
      <c r="A25" s="181">
        <v>23</v>
      </c>
      <c r="B25" s="176">
        <v>89</v>
      </c>
      <c r="C25" s="171">
        <v>8062927</v>
      </c>
      <c r="D25" s="177" t="s">
        <v>34</v>
      </c>
      <c r="E25" s="175" t="s">
        <v>318</v>
      </c>
      <c r="F25" s="172" t="str">
        <f t="shared" si="1"/>
        <v>1</v>
      </c>
      <c r="G25" s="180"/>
      <c r="H25" s="181"/>
    </row>
    <row r="26" spans="1:8">
      <c r="A26" s="181">
        <v>24</v>
      </c>
      <c r="B26" s="176">
        <v>100</v>
      </c>
      <c r="C26" s="171">
        <v>2873192</v>
      </c>
      <c r="D26" s="171" t="s">
        <v>38</v>
      </c>
      <c r="E26" s="175" t="s">
        <v>319</v>
      </c>
      <c r="F26" s="172" t="str">
        <f t="shared" si="1"/>
        <v>1</v>
      </c>
      <c r="G26" s="180"/>
      <c r="H26" s="181"/>
    </row>
    <row r="27" spans="1:8">
      <c r="A27" s="181">
        <v>25</v>
      </c>
      <c r="B27" s="176">
        <v>110</v>
      </c>
      <c r="C27" s="171">
        <v>8061394</v>
      </c>
      <c r="D27" s="178" t="s">
        <v>40</v>
      </c>
      <c r="E27" s="175" t="s">
        <v>320</v>
      </c>
      <c r="F27" s="172" t="str">
        <f>"2"</f>
        <v>2</v>
      </c>
      <c r="G27" s="180"/>
      <c r="H27" s="181"/>
    </row>
    <row r="28" spans="1:8">
      <c r="A28" s="181">
        <v>26</v>
      </c>
      <c r="B28" s="176">
        <v>130</v>
      </c>
      <c r="C28" s="171">
        <v>8061068</v>
      </c>
      <c r="D28" s="171" t="s">
        <v>42</v>
      </c>
      <c r="E28" s="175" t="s">
        <v>321</v>
      </c>
      <c r="F28" s="172" t="str">
        <f t="shared" ref="F28:F34" si="2">"1"</f>
        <v>1</v>
      </c>
      <c r="G28" s="180"/>
      <c r="H28" s="181"/>
    </row>
    <row r="29" spans="1:8">
      <c r="A29" s="181">
        <v>27</v>
      </c>
      <c r="B29" s="176">
        <v>131</v>
      </c>
      <c r="C29" s="171">
        <v>8061122</v>
      </c>
      <c r="D29" s="171" t="s">
        <v>42</v>
      </c>
      <c r="E29" s="175" t="s">
        <v>322</v>
      </c>
      <c r="F29" s="172" t="str">
        <f t="shared" si="2"/>
        <v>1</v>
      </c>
      <c r="G29" s="180"/>
      <c r="H29" s="181"/>
    </row>
    <row r="30" spans="1:8">
      <c r="A30" s="181">
        <v>28</v>
      </c>
      <c r="B30" s="176">
        <v>136</v>
      </c>
      <c r="C30" s="171">
        <v>2878372</v>
      </c>
      <c r="D30" s="171" t="s">
        <v>207</v>
      </c>
      <c r="E30" s="175" t="s">
        <v>323</v>
      </c>
      <c r="F30" s="172" t="str">
        <f t="shared" si="2"/>
        <v>1</v>
      </c>
      <c r="G30" s="180"/>
      <c r="H30" s="181"/>
    </row>
    <row r="31" spans="1:8">
      <c r="A31" s="181">
        <v>29</v>
      </c>
      <c r="B31" s="176">
        <v>140</v>
      </c>
      <c r="C31" s="171">
        <v>2869632</v>
      </c>
      <c r="D31" s="171" t="s">
        <v>208</v>
      </c>
      <c r="E31" s="175" t="s">
        <v>324</v>
      </c>
      <c r="F31" s="172" t="str">
        <f t="shared" si="2"/>
        <v>1</v>
      </c>
      <c r="G31" s="180"/>
      <c r="H31" s="181"/>
    </row>
    <row r="32" spans="1:8">
      <c r="A32" s="181">
        <v>30</v>
      </c>
      <c r="B32" s="176">
        <v>180</v>
      </c>
      <c r="C32" s="171">
        <v>13232576</v>
      </c>
      <c r="D32" s="171" t="s">
        <v>121</v>
      </c>
      <c r="E32" s="175" t="s">
        <v>325</v>
      </c>
      <c r="F32" s="172" t="str">
        <f t="shared" si="2"/>
        <v>1</v>
      </c>
      <c r="G32" s="180"/>
      <c r="H32" s="181"/>
    </row>
    <row r="33" spans="1:8">
      <c r="A33" s="181">
        <v>31</v>
      </c>
      <c r="B33" s="176">
        <v>193</v>
      </c>
      <c r="C33" s="171">
        <v>8063532</v>
      </c>
      <c r="D33" s="177" t="s">
        <v>34</v>
      </c>
      <c r="E33" s="175" t="s">
        <v>326</v>
      </c>
      <c r="F33" s="172" t="str">
        <f t="shared" si="2"/>
        <v>1</v>
      </c>
      <c r="G33" s="180"/>
      <c r="H33" s="181"/>
    </row>
    <row r="34" spans="1:8">
      <c r="A34" s="181">
        <v>32</v>
      </c>
      <c r="B34" s="176">
        <v>194</v>
      </c>
      <c r="C34" s="171">
        <v>8063540</v>
      </c>
      <c r="D34" s="177" t="s">
        <v>34</v>
      </c>
      <c r="E34" s="175" t="s">
        <v>327</v>
      </c>
      <c r="F34" s="172" t="str">
        <f t="shared" si="2"/>
        <v>1</v>
      </c>
      <c r="G34" s="180"/>
      <c r="H34" s="181"/>
    </row>
    <row r="35" spans="1:8">
      <c r="A35" s="181">
        <v>33</v>
      </c>
      <c r="B35" s="176">
        <v>195</v>
      </c>
      <c r="C35" s="171">
        <v>8063559</v>
      </c>
      <c r="D35" s="177" t="s">
        <v>34</v>
      </c>
      <c r="E35" s="175" t="s">
        <v>328</v>
      </c>
      <c r="F35" s="172" t="str">
        <f>"2"</f>
        <v>2</v>
      </c>
      <c r="G35" s="180"/>
      <c r="H35" s="181"/>
    </row>
    <row r="36" spans="1:8">
      <c r="A36" s="181">
        <v>34</v>
      </c>
      <c r="B36" s="176">
        <v>199</v>
      </c>
      <c r="C36" s="171">
        <v>90344</v>
      </c>
      <c r="D36" s="171" t="s">
        <v>52</v>
      </c>
      <c r="E36" s="175" t="s">
        <v>329</v>
      </c>
      <c r="F36" s="172" t="str">
        <f t="shared" ref="F36:F43" si="3">"1"</f>
        <v>1</v>
      </c>
      <c r="G36" s="180"/>
      <c r="H36" s="181"/>
    </row>
    <row r="37" spans="1:8">
      <c r="A37" s="181">
        <v>35</v>
      </c>
      <c r="B37" s="176">
        <v>201</v>
      </c>
      <c r="C37" s="171">
        <v>92282</v>
      </c>
      <c r="D37" s="171" t="s">
        <v>55</v>
      </c>
      <c r="E37" s="175" t="s">
        <v>330</v>
      </c>
      <c r="F37" s="172" t="str">
        <f t="shared" si="3"/>
        <v>1</v>
      </c>
      <c r="G37" s="180"/>
      <c r="H37" s="181"/>
    </row>
    <row r="38" spans="1:8">
      <c r="A38" s="181">
        <v>36</v>
      </c>
      <c r="B38" s="176">
        <v>210</v>
      </c>
      <c r="C38" s="171">
        <v>8061718</v>
      </c>
      <c r="D38" s="171" t="s">
        <v>40</v>
      </c>
      <c r="E38" s="175" t="s">
        <v>331</v>
      </c>
      <c r="F38" s="172" t="str">
        <f>"2"</f>
        <v>2</v>
      </c>
      <c r="G38" s="180"/>
      <c r="H38" s="181"/>
    </row>
    <row r="39" spans="1:8">
      <c r="A39" s="181">
        <v>37</v>
      </c>
      <c r="B39" s="170">
        <v>231</v>
      </c>
      <c r="C39" s="171">
        <v>8060967</v>
      </c>
      <c r="D39" s="171" t="s">
        <v>42</v>
      </c>
      <c r="E39" s="175" t="s">
        <v>332</v>
      </c>
      <c r="F39" s="172" t="str">
        <f t="shared" si="3"/>
        <v>1</v>
      </c>
      <c r="G39" s="180"/>
      <c r="H39" s="181"/>
    </row>
    <row r="40" spans="1:8">
      <c r="A40" s="181">
        <v>38</v>
      </c>
      <c r="B40" s="170">
        <v>242</v>
      </c>
      <c r="C40" s="171">
        <v>2869578</v>
      </c>
      <c r="D40" s="171" t="s">
        <v>61</v>
      </c>
      <c r="E40" s="175" t="s">
        <v>333</v>
      </c>
      <c r="F40" s="172" t="str">
        <f t="shared" si="3"/>
        <v>1</v>
      </c>
      <c r="G40" s="180"/>
      <c r="H40" s="181"/>
    </row>
    <row r="41" spans="1:8">
      <c r="A41" s="181">
        <v>39</v>
      </c>
      <c r="B41" s="170">
        <v>243</v>
      </c>
      <c r="C41" s="171">
        <v>2869594</v>
      </c>
      <c r="D41" s="171" t="s">
        <v>61</v>
      </c>
      <c r="E41" s="175" t="s">
        <v>334</v>
      </c>
      <c r="F41" s="172" t="str">
        <f t="shared" si="3"/>
        <v>1</v>
      </c>
      <c r="G41" s="180"/>
      <c r="H41" s="181"/>
    </row>
    <row r="42" spans="1:8">
      <c r="A42" s="181">
        <v>40</v>
      </c>
      <c r="B42" s="170">
        <v>293</v>
      </c>
      <c r="C42" s="171">
        <v>8063338</v>
      </c>
      <c r="D42" s="177" t="s">
        <v>34</v>
      </c>
      <c r="E42" s="175" t="s">
        <v>335</v>
      </c>
      <c r="F42" s="172" t="str">
        <f t="shared" si="3"/>
        <v>1</v>
      </c>
      <c r="G42" s="180"/>
      <c r="H42" s="181"/>
    </row>
    <row r="43" spans="1:8">
      <c r="A43" s="181">
        <v>41</v>
      </c>
      <c r="B43" s="170">
        <v>294</v>
      </c>
      <c r="C43" s="171">
        <v>8063346</v>
      </c>
      <c r="D43" s="177" t="s">
        <v>34</v>
      </c>
      <c r="E43" s="175" t="s">
        <v>336</v>
      </c>
      <c r="F43" s="172" t="str">
        <f t="shared" si="3"/>
        <v>1</v>
      </c>
      <c r="G43" s="180"/>
      <c r="H43" s="181"/>
    </row>
    <row r="44" spans="1:8">
      <c r="A44" s="181">
        <v>42</v>
      </c>
      <c r="B44" s="170">
        <v>295</v>
      </c>
      <c r="C44" s="171">
        <v>8063354</v>
      </c>
      <c r="D44" s="177" t="s">
        <v>34</v>
      </c>
      <c r="E44" s="175" t="s">
        <v>337</v>
      </c>
      <c r="F44" s="172" t="str">
        <f>"2"</f>
        <v>2</v>
      </c>
      <c r="G44" s="180"/>
      <c r="H44" s="181"/>
    </row>
    <row r="45" spans="1:8">
      <c r="A45" s="181">
        <v>43</v>
      </c>
      <c r="B45" s="170">
        <v>299</v>
      </c>
      <c r="C45" s="171">
        <v>91006</v>
      </c>
      <c r="D45" s="171" t="s">
        <v>68</v>
      </c>
      <c r="E45" s="175" t="s">
        <v>338</v>
      </c>
      <c r="F45" s="172" t="str">
        <f t="shared" ref="F45:F52" si="4">"1"</f>
        <v>1</v>
      </c>
      <c r="G45" s="180"/>
      <c r="H45" s="181"/>
    </row>
    <row r="46" spans="1:8">
      <c r="A46" s="181">
        <v>44</v>
      </c>
      <c r="B46" s="170">
        <v>301</v>
      </c>
      <c r="C46" s="171">
        <v>94129</v>
      </c>
      <c r="D46" s="171" t="s">
        <v>70</v>
      </c>
      <c r="E46" s="175" t="s">
        <v>339</v>
      </c>
      <c r="F46" s="172" t="str">
        <f t="shared" si="4"/>
        <v>1</v>
      </c>
      <c r="G46" s="180"/>
      <c r="H46" s="181"/>
    </row>
    <row r="47" spans="1:8">
      <c r="A47" s="181">
        <v>45</v>
      </c>
      <c r="B47" s="170">
        <v>310</v>
      </c>
      <c r="C47" s="171">
        <v>8061556</v>
      </c>
      <c r="D47" s="171" t="s">
        <v>72</v>
      </c>
      <c r="E47" s="175" t="s">
        <v>160</v>
      </c>
      <c r="F47" s="172" t="str">
        <f>"2"</f>
        <v>2</v>
      </c>
      <c r="G47" s="180"/>
      <c r="H47" s="181"/>
    </row>
    <row r="48" spans="1:8">
      <c r="A48" s="181">
        <v>46</v>
      </c>
      <c r="B48" s="170">
        <v>331</v>
      </c>
      <c r="C48" s="171">
        <v>8060606</v>
      </c>
      <c r="D48" s="171" t="s">
        <v>42</v>
      </c>
      <c r="E48" s="175" t="s">
        <v>340</v>
      </c>
      <c r="F48" s="172" t="str">
        <f t="shared" si="4"/>
        <v>1</v>
      </c>
      <c r="G48" s="180"/>
      <c r="H48" s="181"/>
    </row>
    <row r="49" spans="1:8">
      <c r="A49" s="181">
        <v>47</v>
      </c>
      <c r="B49" s="170">
        <v>340</v>
      </c>
      <c r="C49" s="171">
        <v>2871734</v>
      </c>
      <c r="D49" s="171" t="s">
        <v>61</v>
      </c>
      <c r="E49" s="175" t="s">
        <v>341</v>
      </c>
      <c r="F49" s="172" t="str">
        <f t="shared" si="4"/>
        <v>1</v>
      </c>
      <c r="G49" s="180"/>
      <c r="H49" s="181"/>
    </row>
    <row r="50" spans="1:8">
      <c r="A50" s="181">
        <v>48</v>
      </c>
      <c r="B50" s="170">
        <v>341</v>
      </c>
      <c r="C50" s="171">
        <v>2871343</v>
      </c>
      <c r="D50" s="171" t="s">
        <v>61</v>
      </c>
      <c r="E50" s="175" t="s">
        <v>342</v>
      </c>
      <c r="F50" s="172" t="str">
        <f t="shared" si="4"/>
        <v>1</v>
      </c>
      <c r="G50" s="180"/>
      <c r="H50" s="181"/>
    </row>
    <row r="51" spans="1:8">
      <c r="A51" s="181">
        <v>49</v>
      </c>
      <c r="B51" s="170">
        <v>342</v>
      </c>
      <c r="C51" s="171">
        <v>2869268</v>
      </c>
      <c r="D51" s="171" t="s">
        <v>61</v>
      </c>
      <c r="E51" s="175" t="s">
        <v>343</v>
      </c>
      <c r="F51" s="172" t="str">
        <f t="shared" si="4"/>
        <v>1</v>
      </c>
      <c r="G51" s="180"/>
      <c r="H51" s="181"/>
    </row>
    <row r="52" spans="1:8">
      <c r="A52" s="181">
        <v>50</v>
      </c>
      <c r="B52" s="170">
        <v>343</v>
      </c>
      <c r="C52" s="171">
        <v>2869276</v>
      </c>
      <c r="D52" s="171" t="s">
        <v>61</v>
      </c>
      <c r="E52" s="175" t="s">
        <v>344</v>
      </c>
      <c r="F52" s="172" t="str">
        <f t="shared" si="4"/>
        <v>1</v>
      </c>
      <c r="G52" s="180"/>
      <c r="H52" s="181"/>
    </row>
    <row r="53" spans="1:8">
      <c r="A53" s="181">
        <v>51</v>
      </c>
      <c r="B53" s="170">
        <v>393</v>
      </c>
      <c r="C53" s="171">
        <v>8063230</v>
      </c>
      <c r="D53" s="177" t="s">
        <v>34</v>
      </c>
      <c r="E53" s="175" t="s">
        <v>165</v>
      </c>
      <c r="F53" s="172" t="str">
        <f t="shared" ref="F53:F55" si="5">"2"</f>
        <v>2</v>
      </c>
      <c r="G53" s="180"/>
      <c r="H53" s="181"/>
    </row>
    <row r="54" spans="1:8">
      <c r="A54" s="181">
        <v>52</v>
      </c>
      <c r="B54" s="170">
        <v>394</v>
      </c>
      <c r="C54" s="171">
        <v>8063249</v>
      </c>
      <c r="D54" s="177" t="s">
        <v>34</v>
      </c>
      <c r="E54" s="175" t="s">
        <v>166</v>
      </c>
      <c r="F54" s="172" t="str">
        <f t="shared" si="5"/>
        <v>2</v>
      </c>
      <c r="G54" s="180"/>
      <c r="H54" s="181"/>
    </row>
    <row r="55" spans="1:8">
      <c r="A55" s="181">
        <v>53</v>
      </c>
      <c r="B55" s="170">
        <v>395</v>
      </c>
      <c r="C55" s="171">
        <v>8063257</v>
      </c>
      <c r="D55" s="177" t="s">
        <v>34</v>
      </c>
      <c r="E55" s="175" t="s">
        <v>167</v>
      </c>
      <c r="F55" s="172" t="str">
        <f t="shared" si="5"/>
        <v>2</v>
      </c>
      <c r="G55" s="180"/>
      <c r="H55" s="181"/>
    </row>
    <row r="56" spans="1:8">
      <c r="A56" s="181">
        <v>54</v>
      </c>
      <c r="B56" s="170">
        <v>399</v>
      </c>
      <c r="C56" s="171">
        <v>16544005</v>
      </c>
      <c r="D56" s="171" t="s">
        <v>82</v>
      </c>
      <c r="E56" s="175" t="s">
        <v>345</v>
      </c>
      <c r="F56" s="172" t="str">
        <f t="shared" ref="F56:F66" si="6">"1"</f>
        <v>1</v>
      </c>
      <c r="G56" s="180"/>
      <c r="H56" s="181"/>
    </row>
    <row r="57" spans="1:8">
      <c r="A57" s="181">
        <v>55</v>
      </c>
      <c r="B57" s="170">
        <v>401</v>
      </c>
      <c r="C57" s="171">
        <v>16543971</v>
      </c>
      <c r="D57" s="171" t="s">
        <v>84</v>
      </c>
      <c r="E57" s="175" t="s">
        <v>346</v>
      </c>
      <c r="F57" s="172" t="str">
        <f t="shared" si="6"/>
        <v>1</v>
      </c>
      <c r="G57" s="180"/>
      <c r="H57" s="181"/>
    </row>
    <row r="58" spans="1:8">
      <c r="A58" s="181">
        <v>56</v>
      </c>
      <c r="B58" s="170">
        <v>410</v>
      </c>
      <c r="C58" s="171">
        <v>8061564</v>
      </c>
      <c r="D58" s="171" t="s">
        <v>86</v>
      </c>
      <c r="E58" s="175" t="s">
        <v>347</v>
      </c>
      <c r="F58" s="172" t="str">
        <f t="shared" si="6"/>
        <v>1</v>
      </c>
      <c r="G58" s="180"/>
      <c r="H58" s="181"/>
    </row>
    <row r="59" spans="1:8">
      <c r="A59" s="181">
        <v>57</v>
      </c>
      <c r="B59" s="170">
        <v>411</v>
      </c>
      <c r="C59" s="171">
        <v>8061564</v>
      </c>
      <c r="D59" s="171" t="s">
        <v>86</v>
      </c>
      <c r="E59" s="175" t="s">
        <v>347</v>
      </c>
      <c r="F59" s="172" t="str">
        <f t="shared" si="6"/>
        <v>1</v>
      </c>
      <c r="G59" s="180"/>
      <c r="H59" s="181"/>
    </row>
    <row r="60" spans="1:8">
      <c r="A60" s="181">
        <v>58</v>
      </c>
      <c r="B60" s="170">
        <v>430</v>
      </c>
      <c r="C60" s="171">
        <v>8060428</v>
      </c>
      <c r="D60" s="171" t="s">
        <v>42</v>
      </c>
      <c r="E60" s="175" t="s">
        <v>348</v>
      </c>
      <c r="F60" s="172" t="str">
        <f t="shared" si="6"/>
        <v>1</v>
      </c>
      <c r="G60" s="180"/>
      <c r="H60" s="181"/>
    </row>
    <row r="61" spans="1:8">
      <c r="A61" s="181">
        <v>59</v>
      </c>
      <c r="B61" s="170">
        <v>445</v>
      </c>
      <c r="C61" s="171" t="s">
        <v>349</v>
      </c>
      <c r="D61" s="171" t="s">
        <v>350</v>
      </c>
      <c r="E61" s="175" t="s">
        <v>351</v>
      </c>
      <c r="F61" s="172" t="str">
        <f t="shared" si="6"/>
        <v>1</v>
      </c>
      <c r="G61" s="180"/>
      <c r="H61" s="181"/>
    </row>
    <row r="62" spans="1:8">
      <c r="A62" s="181">
        <v>60</v>
      </c>
      <c r="B62" s="170">
        <v>470</v>
      </c>
      <c r="C62" s="171">
        <v>8064245</v>
      </c>
      <c r="D62" s="171" t="s">
        <v>352</v>
      </c>
      <c r="E62" s="175" t="s">
        <v>353</v>
      </c>
      <c r="F62" s="172" t="str">
        <f t="shared" si="6"/>
        <v>1</v>
      </c>
      <c r="G62" s="180"/>
      <c r="H62" s="181"/>
    </row>
    <row r="63" spans="1:8">
      <c r="A63" s="181">
        <v>61</v>
      </c>
      <c r="B63" s="170">
        <v>480</v>
      </c>
      <c r="C63" s="171">
        <v>174971</v>
      </c>
      <c r="D63" s="171" t="s">
        <v>47</v>
      </c>
      <c r="E63" s="175" t="s">
        <v>134</v>
      </c>
      <c r="F63" s="172" t="str">
        <f t="shared" si="6"/>
        <v>1</v>
      </c>
      <c r="G63" s="180"/>
      <c r="H63" s="181"/>
    </row>
    <row r="64" spans="1:8">
      <c r="A64" s="181">
        <v>62</v>
      </c>
      <c r="B64" s="170">
        <v>493</v>
      </c>
      <c r="C64" s="171">
        <v>8063230</v>
      </c>
      <c r="D64" s="177" t="s">
        <v>34</v>
      </c>
      <c r="E64" s="175" t="s">
        <v>165</v>
      </c>
      <c r="F64" s="172" t="str">
        <f t="shared" si="6"/>
        <v>1</v>
      </c>
      <c r="G64" s="180"/>
      <c r="H64" s="181"/>
    </row>
    <row r="65" spans="1:8">
      <c r="A65" s="181">
        <v>63</v>
      </c>
      <c r="B65" s="170">
        <v>494</v>
      </c>
      <c r="C65" s="171">
        <v>8063249</v>
      </c>
      <c r="D65" s="177" t="s">
        <v>34</v>
      </c>
      <c r="E65" s="175" t="s">
        <v>166</v>
      </c>
      <c r="F65" s="172" t="str">
        <f t="shared" si="6"/>
        <v>1</v>
      </c>
      <c r="G65" s="180"/>
      <c r="H65" s="181"/>
    </row>
    <row r="66" spans="1:8">
      <c r="A66" s="181">
        <v>64</v>
      </c>
      <c r="B66" s="170">
        <v>495</v>
      </c>
      <c r="C66" s="171">
        <v>8063257</v>
      </c>
      <c r="D66" s="177" t="s">
        <v>34</v>
      </c>
      <c r="E66" s="175" t="s">
        <v>167</v>
      </c>
      <c r="F66" s="172" t="str">
        <f t="shared" si="6"/>
        <v>1</v>
      </c>
      <c r="G66" s="180"/>
      <c r="H66" s="181"/>
    </row>
    <row r="67" spans="1:8">
      <c r="A67" s="181">
        <v>65</v>
      </c>
      <c r="B67" s="170">
        <v>725</v>
      </c>
      <c r="C67" s="171">
        <v>102326</v>
      </c>
      <c r="D67" s="171" t="s">
        <v>92</v>
      </c>
      <c r="E67" s="175" t="s">
        <v>278</v>
      </c>
      <c r="F67" s="172" t="str">
        <f>"2"</f>
        <v>2</v>
      </c>
      <c r="G67" s="180"/>
      <c r="H67" s="181"/>
    </row>
    <row r="68" spans="1:8">
      <c r="A68" s="181">
        <v>66</v>
      </c>
      <c r="B68" s="170">
        <v>730</v>
      </c>
      <c r="C68" s="171" t="s">
        <v>354</v>
      </c>
      <c r="D68" s="171" t="s">
        <v>94</v>
      </c>
      <c r="E68" s="175" t="s">
        <v>355</v>
      </c>
      <c r="F68" s="172" t="str">
        <f t="shared" ref="F68:F70" si="7">"1"</f>
        <v>1</v>
      </c>
      <c r="G68" s="180"/>
      <c r="H68" s="181"/>
    </row>
    <row r="69" spans="1:8">
      <c r="A69" s="181">
        <v>67</v>
      </c>
      <c r="B69" s="170">
        <v>731</v>
      </c>
      <c r="C69" s="171">
        <v>8064784</v>
      </c>
      <c r="D69" s="171" t="s">
        <v>96</v>
      </c>
      <c r="E69" s="175" t="s">
        <v>356</v>
      </c>
      <c r="F69" s="172" t="str">
        <f t="shared" si="7"/>
        <v>1</v>
      </c>
      <c r="G69" s="180"/>
      <c r="H69" s="181"/>
    </row>
    <row r="70" spans="1:8">
      <c r="A70" s="181">
        <v>68</v>
      </c>
      <c r="B70" s="170">
        <v>740</v>
      </c>
      <c r="C70" s="171">
        <v>2874687</v>
      </c>
      <c r="D70" s="171" t="s">
        <v>98</v>
      </c>
      <c r="E70" s="175" t="s">
        <v>357</v>
      </c>
      <c r="F70" s="172" t="str">
        <f t="shared" si="7"/>
        <v>1</v>
      </c>
      <c r="G70" s="180"/>
      <c r="H70" s="181"/>
    </row>
    <row r="71" spans="1:8">
      <c r="A71" s="181">
        <v>69</v>
      </c>
      <c r="B71" s="170">
        <v>750</v>
      </c>
      <c r="C71" s="171">
        <v>8065209</v>
      </c>
      <c r="D71" s="171" t="s">
        <v>112</v>
      </c>
      <c r="E71" s="175" t="s">
        <v>30</v>
      </c>
      <c r="F71" s="172" t="str">
        <f>"9"</f>
        <v>9</v>
      </c>
      <c r="G71" s="180"/>
      <c r="H71" s="181"/>
    </row>
    <row r="72" spans="1:8">
      <c r="A72" s="181">
        <v>70</v>
      </c>
      <c r="B72" s="170">
        <v>1</v>
      </c>
      <c r="C72" s="171">
        <v>1</v>
      </c>
      <c r="D72" s="192" t="s">
        <v>101</v>
      </c>
      <c r="E72" s="175"/>
      <c r="F72" s="172">
        <v>1</v>
      </c>
      <c r="G72" s="182"/>
      <c r="H72" s="181"/>
    </row>
    <row r="73" spans="1:8">
      <c r="A73" s="181">
        <v>71</v>
      </c>
      <c r="B73" s="193" t="s">
        <v>102</v>
      </c>
      <c r="C73" s="193" t="s">
        <v>103</v>
      </c>
      <c r="D73" s="178" t="s">
        <v>104</v>
      </c>
      <c r="E73" s="194" t="s">
        <v>105</v>
      </c>
      <c r="F73" s="195" t="s">
        <v>106</v>
      </c>
      <c r="G73" s="196"/>
      <c r="H73" s="181"/>
    </row>
    <row r="74" spans="1:8">
      <c r="A74" s="113" t="s">
        <v>107</v>
      </c>
      <c r="B74" s="114"/>
      <c r="C74" s="114"/>
      <c r="D74" s="114"/>
      <c r="E74" s="114"/>
      <c r="F74" s="114"/>
      <c r="G74" s="115"/>
      <c r="H74" s="116"/>
    </row>
    <row r="75" spans="1:8">
      <c r="A75" s="113" t="s">
        <v>108</v>
      </c>
      <c r="B75" s="114"/>
      <c r="C75" s="114"/>
      <c r="D75" s="114"/>
      <c r="E75" s="114"/>
      <c r="F75" s="114"/>
      <c r="G75" s="115"/>
      <c r="H75" s="116"/>
    </row>
    <row r="76" spans="1:8">
      <c r="A76" s="113" t="s">
        <v>109</v>
      </c>
      <c r="B76" s="114"/>
      <c r="C76" s="114"/>
      <c r="D76" s="114"/>
      <c r="E76" s="114"/>
      <c r="F76" s="114"/>
      <c r="G76" s="115"/>
      <c r="H76" s="116"/>
    </row>
  </sheetData>
  <mergeCells count="4">
    <mergeCell ref="A1:H1"/>
    <mergeCell ref="A74:G74"/>
    <mergeCell ref="A75:G75"/>
    <mergeCell ref="A76:G7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H62"/>
  <sheetViews>
    <sheetView topLeftCell="A58" workbookViewId="0">
      <selection activeCell="A61" sqref="A61:G61"/>
    </sheetView>
  </sheetViews>
  <sheetFormatPr defaultColWidth="8.66666666666667" defaultRowHeight="14.25" outlineLevelCol="7"/>
  <cols>
    <col min="1" max="4" width="8.66666666666667" style="34"/>
    <col min="5" max="5" width="46.0833333333333" style="34" customWidth="1"/>
    <col min="6" max="6" width="8.66666666666667" style="34"/>
    <col min="7" max="7" width="17.875" style="34" customWidth="1"/>
    <col min="8" max="8" width="16.5" customWidth="1"/>
  </cols>
  <sheetData>
    <row r="1" ht="22.5" spans="1:8">
      <c r="A1" s="168" t="s">
        <v>358</v>
      </c>
      <c r="B1" s="168"/>
      <c r="C1" s="168"/>
      <c r="D1" s="168"/>
      <c r="E1" s="168"/>
      <c r="F1" s="168"/>
      <c r="G1" s="168"/>
      <c r="H1" s="168"/>
    </row>
    <row r="2" spans="1:8">
      <c r="A2" s="181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209">
        <v>1</v>
      </c>
      <c r="B3" s="173">
        <v>10</v>
      </c>
      <c r="C3" s="174" t="s">
        <v>359</v>
      </c>
      <c r="D3" s="190" t="s">
        <v>9</v>
      </c>
      <c r="E3" s="210" t="s">
        <v>360</v>
      </c>
      <c r="F3" s="211">
        <v>1</v>
      </c>
      <c r="G3" s="180"/>
      <c r="H3" s="181"/>
    </row>
    <row r="4" spans="1:8">
      <c r="A4" s="209">
        <v>2</v>
      </c>
      <c r="B4" s="176">
        <v>11</v>
      </c>
      <c r="C4" s="171">
        <v>110248</v>
      </c>
      <c r="D4" s="190" t="s">
        <v>111</v>
      </c>
      <c r="E4" s="210" t="s">
        <v>361</v>
      </c>
      <c r="F4" s="211">
        <v>8</v>
      </c>
      <c r="G4" s="180"/>
      <c r="H4" s="181"/>
    </row>
    <row r="5" spans="1:8">
      <c r="A5" s="209">
        <v>3</v>
      </c>
      <c r="B5" s="176">
        <v>12</v>
      </c>
      <c r="C5" s="171">
        <v>8064474</v>
      </c>
      <c r="D5" s="190" t="s">
        <v>112</v>
      </c>
      <c r="E5" s="210" t="s">
        <v>362</v>
      </c>
      <c r="F5" s="211">
        <v>1</v>
      </c>
      <c r="G5" s="180"/>
      <c r="H5" s="181"/>
    </row>
    <row r="6" spans="1:8">
      <c r="A6" s="209">
        <v>4</v>
      </c>
      <c r="B6" s="176">
        <v>13</v>
      </c>
      <c r="C6" s="171">
        <v>8064482</v>
      </c>
      <c r="D6" s="190" t="s">
        <v>112</v>
      </c>
      <c r="E6" s="210" t="s">
        <v>363</v>
      </c>
      <c r="F6" s="211">
        <v>2</v>
      </c>
      <c r="G6" s="180"/>
      <c r="H6" s="181"/>
    </row>
    <row r="7" spans="1:8">
      <c r="A7" s="209">
        <v>5</v>
      </c>
      <c r="B7" s="176">
        <v>15</v>
      </c>
      <c r="C7" s="171" t="s">
        <v>308</v>
      </c>
      <c r="D7" s="190" t="s">
        <v>9</v>
      </c>
      <c r="E7" s="210" t="s">
        <v>364</v>
      </c>
      <c r="F7" s="211">
        <v>1</v>
      </c>
      <c r="G7" s="180"/>
      <c r="H7" s="181"/>
    </row>
    <row r="8" spans="1:8">
      <c r="A8" s="209">
        <v>6</v>
      </c>
      <c r="B8" s="176">
        <v>16</v>
      </c>
      <c r="C8" s="171">
        <v>110248</v>
      </c>
      <c r="D8" s="190" t="s">
        <v>111</v>
      </c>
      <c r="E8" s="210" t="s">
        <v>361</v>
      </c>
      <c r="F8" s="211">
        <v>8</v>
      </c>
      <c r="G8" s="180"/>
      <c r="H8" s="181"/>
    </row>
    <row r="9" spans="1:8">
      <c r="A9" s="209">
        <v>7</v>
      </c>
      <c r="B9" s="176">
        <v>17</v>
      </c>
      <c r="C9" s="171">
        <v>8064482</v>
      </c>
      <c r="D9" s="190" t="s">
        <v>112</v>
      </c>
      <c r="E9" s="210" t="s">
        <v>363</v>
      </c>
      <c r="F9" s="211">
        <v>2</v>
      </c>
      <c r="G9" s="180"/>
      <c r="H9" s="181"/>
    </row>
    <row r="10" spans="1:8">
      <c r="A10" s="209">
        <v>8</v>
      </c>
      <c r="B10" s="176">
        <v>25</v>
      </c>
      <c r="C10" s="171">
        <v>2879166</v>
      </c>
      <c r="D10" s="190" t="s">
        <v>9</v>
      </c>
      <c r="E10" s="210" t="s">
        <v>365</v>
      </c>
      <c r="F10" s="211">
        <v>1</v>
      </c>
      <c r="G10" s="180"/>
      <c r="H10" s="181"/>
    </row>
    <row r="11" spans="1:8">
      <c r="A11" s="209">
        <v>9</v>
      </c>
      <c r="B11" s="176">
        <v>26</v>
      </c>
      <c r="C11" s="171">
        <v>8065284</v>
      </c>
      <c r="D11" s="190" t="s">
        <v>111</v>
      </c>
      <c r="E11" s="210" t="s">
        <v>366</v>
      </c>
      <c r="F11" s="211">
        <v>8</v>
      </c>
      <c r="G11" s="180"/>
      <c r="H11" s="181"/>
    </row>
    <row r="12" spans="1:8">
      <c r="A12" s="209">
        <v>10</v>
      </c>
      <c r="B12" s="176">
        <v>27</v>
      </c>
      <c r="C12" s="171">
        <v>101230</v>
      </c>
      <c r="D12" s="190" t="s">
        <v>111</v>
      </c>
      <c r="E12" s="210" t="s">
        <v>367</v>
      </c>
      <c r="F12" s="211">
        <v>4</v>
      </c>
      <c r="G12" s="180"/>
      <c r="H12" s="181"/>
    </row>
    <row r="13" spans="1:8">
      <c r="A13" s="209">
        <v>11</v>
      </c>
      <c r="B13" s="176">
        <v>30</v>
      </c>
      <c r="C13" s="177">
        <v>2876906</v>
      </c>
      <c r="D13" s="190" t="s">
        <v>9</v>
      </c>
      <c r="E13" s="210" t="s">
        <v>368</v>
      </c>
      <c r="F13" s="211">
        <v>1</v>
      </c>
      <c r="G13" s="180"/>
      <c r="H13" s="181"/>
    </row>
    <row r="14" spans="1:8">
      <c r="A14" s="209">
        <v>12</v>
      </c>
      <c r="B14" s="176">
        <v>31</v>
      </c>
      <c r="C14" s="177">
        <v>101230</v>
      </c>
      <c r="D14" s="190" t="s">
        <v>111</v>
      </c>
      <c r="E14" s="210" t="s">
        <v>367</v>
      </c>
      <c r="F14" s="211">
        <v>10</v>
      </c>
      <c r="G14" s="180"/>
      <c r="H14" s="181"/>
    </row>
    <row r="15" spans="1:8">
      <c r="A15" s="209">
        <v>13</v>
      </c>
      <c r="B15" s="176">
        <v>32</v>
      </c>
      <c r="C15" s="171">
        <v>8064474</v>
      </c>
      <c r="D15" s="190" t="s">
        <v>112</v>
      </c>
      <c r="E15" s="210" t="s">
        <v>362</v>
      </c>
      <c r="F15" s="211">
        <v>1</v>
      </c>
      <c r="G15" s="180"/>
      <c r="H15" s="181"/>
    </row>
    <row r="16" spans="1:8">
      <c r="A16" s="209">
        <v>14</v>
      </c>
      <c r="B16" s="176">
        <v>33</v>
      </c>
      <c r="C16" s="177">
        <v>8064482</v>
      </c>
      <c r="D16" s="190" t="s">
        <v>112</v>
      </c>
      <c r="E16" s="210" t="s">
        <v>363</v>
      </c>
      <c r="F16" s="211">
        <v>2</v>
      </c>
      <c r="G16" s="180"/>
      <c r="H16" s="181"/>
    </row>
    <row r="17" spans="1:8">
      <c r="A17" s="209">
        <v>15</v>
      </c>
      <c r="B17" s="176">
        <v>70</v>
      </c>
      <c r="C17" s="177">
        <v>2876663</v>
      </c>
      <c r="D17" s="190" t="s">
        <v>25</v>
      </c>
      <c r="E17" s="210" t="s">
        <v>369</v>
      </c>
      <c r="F17" s="211">
        <v>1</v>
      </c>
      <c r="G17" s="180"/>
      <c r="H17" s="181"/>
    </row>
    <row r="18" spans="1:8">
      <c r="A18" s="209">
        <v>16</v>
      </c>
      <c r="B18" s="176">
        <v>71</v>
      </c>
      <c r="C18" s="177">
        <v>101222</v>
      </c>
      <c r="D18" s="190" t="s">
        <v>111</v>
      </c>
      <c r="E18" s="210" t="s">
        <v>370</v>
      </c>
      <c r="F18" s="211">
        <v>12</v>
      </c>
      <c r="G18" s="180"/>
      <c r="H18" s="181"/>
    </row>
    <row r="19" spans="1:8">
      <c r="A19" s="209">
        <v>17</v>
      </c>
      <c r="B19" s="176">
        <v>73</v>
      </c>
      <c r="C19" s="177">
        <v>8065209</v>
      </c>
      <c r="D19" s="190" t="s">
        <v>112</v>
      </c>
      <c r="E19" s="210" t="s">
        <v>371</v>
      </c>
      <c r="F19" s="211">
        <v>2</v>
      </c>
      <c r="G19" s="180"/>
      <c r="H19" s="181"/>
    </row>
    <row r="20" spans="1:8">
      <c r="A20" s="209">
        <v>18</v>
      </c>
      <c r="B20" s="176">
        <v>75</v>
      </c>
      <c r="C20" s="177">
        <v>83285199</v>
      </c>
      <c r="D20" s="190" t="s">
        <v>372</v>
      </c>
      <c r="E20" s="210" t="s">
        <v>373</v>
      </c>
      <c r="F20" s="211">
        <v>1</v>
      </c>
      <c r="G20" s="180"/>
      <c r="H20" s="181"/>
    </row>
    <row r="21" spans="1:8">
      <c r="A21" s="209">
        <v>19</v>
      </c>
      <c r="B21" s="176">
        <v>76</v>
      </c>
      <c r="C21" s="171">
        <v>110299</v>
      </c>
      <c r="D21" s="190" t="s">
        <v>111</v>
      </c>
      <c r="E21" s="210" t="s">
        <v>374</v>
      </c>
      <c r="F21" s="211">
        <v>8</v>
      </c>
      <c r="G21" s="180"/>
      <c r="H21" s="181"/>
    </row>
    <row r="22" spans="1:8">
      <c r="A22" s="209">
        <v>20</v>
      </c>
      <c r="B22" s="176">
        <v>78</v>
      </c>
      <c r="C22" s="171">
        <v>8065209</v>
      </c>
      <c r="D22" s="190" t="s">
        <v>112</v>
      </c>
      <c r="E22" s="210" t="s">
        <v>371</v>
      </c>
      <c r="F22" s="211">
        <v>2</v>
      </c>
      <c r="G22" s="180"/>
      <c r="H22" s="181"/>
    </row>
    <row r="23" spans="1:8">
      <c r="A23" s="209">
        <v>21</v>
      </c>
      <c r="B23" s="176">
        <v>100</v>
      </c>
      <c r="C23" s="171">
        <v>2873214</v>
      </c>
      <c r="D23" s="190" t="s">
        <v>119</v>
      </c>
      <c r="E23" s="210" t="s">
        <v>375</v>
      </c>
      <c r="F23" s="211">
        <v>1</v>
      </c>
      <c r="G23" s="180"/>
      <c r="H23" s="181"/>
    </row>
    <row r="24" spans="1:8">
      <c r="A24" s="209">
        <v>22</v>
      </c>
      <c r="B24" s="176">
        <v>110</v>
      </c>
      <c r="C24" s="178">
        <v>8061394</v>
      </c>
      <c r="D24" s="190" t="s">
        <v>86</v>
      </c>
      <c r="E24" s="210" t="s">
        <v>376</v>
      </c>
      <c r="F24" s="211">
        <v>2</v>
      </c>
      <c r="G24" s="180"/>
      <c r="H24" s="181"/>
    </row>
    <row r="25" spans="1:8">
      <c r="A25" s="209">
        <v>23</v>
      </c>
      <c r="B25" s="176">
        <v>130</v>
      </c>
      <c r="C25" s="171">
        <v>8061068</v>
      </c>
      <c r="D25" s="190" t="s">
        <v>42</v>
      </c>
      <c r="E25" s="210" t="s">
        <v>377</v>
      </c>
      <c r="F25" s="211">
        <v>1</v>
      </c>
      <c r="G25" s="180"/>
      <c r="H25" s="181"/>
    </row>
    <row r="26" spans="1:8">
      <c r="A26" s="209">
        <v>24</v>
      </c>
      <c r="B26" s="176">
        <v>131</v>
      </c>
      <c r="C26" s="171">
        <v>8061122</v>
      </c>
      <c r="D26" s="190" t="s">
        <v>42</v>
      </c>
      <c r="E26" s="210" t="s">
        <v>378</v>
      </c>
      <c r="F26" s="211">
        <v>1</v>
      </c>
      <c r="G26" s="180"/>
      <c r="H26" s="181"/>
    </row>
    <row r="27" spans="1:8">
      <c r="A27" s="209">
        <v>25</v>
      </c>
      <c r="B27" s="176">
        <v>136</v>
      </c>
      <c r="C27" s="171">
        <v>2878372</v>
      </c>
      <c r="D27" s="190" t="s">
        <v>120</v>
      </c>
      <c r="E27" s="210" t="s">
        <v>379</v>
      </c>
      <c r="F27" s="211">
        <v>1</v>
      </c>
      <c r="G27" s="180"/>
      <c r="H27" s="181"/>
    </row>
    <row r="28" spans="1:8">
      <c r="A28" s="209">
        <v>26</v>
      </c>
      <c r="B28" s="176">
        <v>180</v>
      </c>
      <c r="C28" s="171">
        <v>13232576</v>
      </c>
      <c r="D28" s="190" t="s">
        <v>121</v>
      </c>
      <c r="E28" s="210" t="s">
        <v>380</v>
      </c>
      <c r="F28" s="211">
        <v>1</v>
      </c>
      <c r="G28" s="180"/>
      <c r="H28" s="181"/>
    </row>
    <row r="29" spans="1:8">
      <c r="A29" s="209">
        <v>27</v>
      </c>
      <c r="B29" s="176">
        <v>193</v>
      </c>
      <c r="C29" s="171">
        <v>8063532</v>
      </c>
      <c r="D29" s="190" t="s">
        <v>34</v>
      </c>
      <c r="E29" s="210" t="s">
        <v>381</v>
      </c>
      <c r="F29" s="211">
        <v>1</v>
      </c>
      <c r="G29" s="180"/>
      <c r="H29" s="181"/>
    </row>
    <row r="30" spans="1:8">
      <c r="A30" s="209">
        <v>28</v>
      </c>
      <c r="B30" s="176">
        <v>194</v>
      </c>
      <c r="C30" s="171">
        <v>8063540</v>
      </c>
      <c r="D30" s="190" t="s">
        <v>34</v>
      </c>
      <c r="E30" s="210" t="s">
        <v>382</v>
      </c>
      <c r="F30" s="211">
        <v>1</v>
      </c>
      <c r="G30" s="180"/>
      <c r="H30" s="181"/>
    </row>
    <row r="31" spans="1:8">
      <c r="A31" s="209">
        <v>29</v>
      </c>
      <c r="B31" s="176">
        <v>195</v>
      </c>
      <c r="C31" s="171">
        <v>8063559</v>
      </c>
      <c r="D31" s="190" t="s">
        <v>34</v>
      </c>
      <c r="E31" s="210" t="s">
        <v>383</v>
      </c>
      <c r="F31" s="211">
        <v>2</v>
      </c>
      <c r="G31" s="180"/>
      <c r="H31" s="181"/>
    </row>
    <row r="32" spans="1:8">
      <c r="A32" s="209">
        <v>30</v>
      </c>
      <c r="B32" s="176">
        <v>199</v>
      </c>
      <c r="C32" s="171">
        <v>90344</v>
      </c>
      <c r="D32" s="190" t="s">
        <v>52</v>
      </c>
      <c r="E32" s="210" t="s">
        <v>384</v>
      </c>
      <c r="F32" s="211">
        <v>1</v>
      </c>
      <c r="G32" s="180"/>
      <c r="H32" s="181"/>
    </row>
    <row r="33" spans="1:8">
      <c r="A33" s="209">
        <v>31</v>
      </c>
      <c r="B33" s="176">
        <v>201</v>
      </c>
      <c r="C33" s="171">
        <v>92282</v>
      </c>
      <c r="D33" s="190" t="s">
        <v>124</v>
      </c>
      <c r="E33" s="210" t="s">
        <v>385</v>
      </c>
      <c r="F33" s="211">
        <v>1</v>
      </c>
      <c r="G33" s="180"/>
      <c r="H33" s="181"/>
    </row>
    <row r="34" spans="1:8">
      <c r="A34" s="209">
        <v>32</v>
      </c>
      <c r="B34" s="176">
        <v>210</v>
      </c>
      <c r="C34" s="171">
        <v>8061718</v>
      </c>
      <c r="D34" s="190" t="s">
        <v>86</v>
      </c>
      <c r="E34" s="210" t="s">
        <v>386</v>
      </c>
      <c r="F34" s="211">
        <v>2</v>
      </c>
      <c r="G34" s="180"/>
      <c r="H34" s="181"/>
    </row>
    <row r="35" spans="1:8">
      <c r="A35" s="209">
        <v>33</v>
      </c>
      <c r="B35" s="176">
        <v>231</v>
      </c>
      <c r="C35" s="171">
        <v>8060967</v>
      </c>
      <c r="D35" s="190" t="s">
        <v>42</v>
      </c>
      <c r="E35" s="210" t="s">
        <v>387</v>
      </c>
      <c r="F35" s="211">
        <v>1</v>
      </c>
      <c r="G35" s="180"/>
      <c r="H35" s="181"/>
    </row>
    <row r="36" spans="1:8">
      <c r="A36" s="209">
        <v>34</v>
      </c>
      <c r="B36" s="176">
        <v>242</v>
      </c>
      <c r="C36" s="171">
        <v>2869578</v>
      </c>
      <c r="D36" s="190" t="s">
        <v>388</v>
      </c>
      <c r="E36" s="210" t="s">
        <v>389</v>
      </c>
      <c r="F36" s="211">
        <v>1</v>
      </c>
      <c r="G36" s="180"/>
      <c r="H36" s="181"/>
    </row>
    <row r="37" spans="1:8">
      <c r="A37" s="209">
        <v>35</v>
      </c>
      <c r="B37" s="176">
        <v>243</v>
      </c>
      <c r="C37" s="171">
        <v>2869594</v>
      </c>
      <c r="D37" s="190" t="s">
        <v>388</v>
      </c>
      <c r="E37" s="210" t="s">
        <v>390</v>
      </c>
      <c r="F37" s="211">
        <v>1</v>
      </c>
      <c r="G37" s="180"/>
      <c r="H37" s="181"/>
    </row>
    <row r="38" spans="1:8">
      <c r="A38" s="209">
        <v>36</v>
      </c>
      <c r="B38" s="176">
        <v>293</v>
      </c>
      <c r="C38" s="171">
        <v>8063338</v>
      </c>
      <c r="D38" s="190" t="s">
        <v>34</v>
      </c>
      <c r="E38" s="210" t="s">
        <v>391</v>
      </c>
      <c r="F38" s="211">
        <v>1</v>
      </c>
      <c r="G38" s="180"/>
      <c r="H38" s="181"/>
    </row>
    <row r="39" spans="1:8">
      <c r="A39" s="209">
        <v>37</v>
      </c>
      <c r="B39" s="170">
        <v>294</v>
      </c>
      <c r="C39" s="171">
        <v>8063346</v>
      </c>
      <c r="D39" s="190" t="s">
        <v>34</v>
      </c>
      <c r="E39" s="210" t="s">
        <v>392</v>
      </c>
      <c r="F39" s="211">
        <v>1</v>
      </c>
      <c r="G39" s="180"/>
      <c r="H39" s="181"/>
    </row>
    <row r="40" spans="1:8">
      <c r="A40" s="209">
        <v>38</v>
      </c>
      <c r="B40" s="170">
        <v>295</v>
      </c>
      <c r="C40" s="171">
        <v>8063354</v>
      </c>
      <c r="D40" s="190" t="s">
        <v>34</v>
      </c>
      <c r="E40" s="210" t="s">
        <v>393</v>
      </c>
      <c r="F40" s="211">
        <v>2</v>
      </c>
      <c r="G40" s="180"/>
      <c r="H40" s="181"/>
    </row>
    <row r="41" spans="1:8">
      <c r="A41" s="209">
        <v>39</v>
      </c>
      <c r="B41" s="170">
        <v>299</v>
      </c>
      <c r="C41" s="171">
        <v>90999</v>
      </c>
      <c r="D41" s="190" t="s">
        <v>68</v>
      </c>
      <c r="E41" s="210" t="s">
        <v>394</v>
      </c>
      <c r="F41" s="211">
        <v>1</v>
      </c>
      <c r="G41" s="180"/>
      <c r="H41" s="181"/>
    </row>
    <row r="42" spans="1:8">
      <c r="A42" s="209">
        <v>40</v>
      </c>
      <c r="B42" s="170">
        <v>301</v>
      </c>
      <c r="C42" s="171">
        <v>94005</v>
      </c>
      <c r="D42" s="190" t="s">
        <v>128</v>
      </c>
      <c r="E42" s="210" t="s">
        <v>395</v>
      </c>
      <c r="F42" s="211">
        <v>1</v>
      </c>
      <c r="G42" s="180"/>
      <c r="H42" s="181"/>
    </row>
    <row r="43" spans="1:8">
      <c r="A43" s="209">
        <v>41</v>
      </c>
      <c r="B43" s="170">
        <v>310</v>
      </c>
      <c r="C43" s="171">
        <v>8061556</v>
      </c>
      <c r="D43" s="190" t="s">
        <v>86</v>
      </c>
      <c r="E43" s="210" t="s">
        <v>396</v>
      </c>
      <c r="F43" s="211">
        <v>1</v>
      </c>
      <c r="G43" s="180"/>
      <c r="H43" s="181"/>
    </row>
    <row r="44" spans="1:8">
      <c r="A44" s="209">
        <v>42</v>
      </c>
      <c r="B44" s="170">
        <v>311</v>
      </c>
      <c r="C44" s="171">
        <v>13251945</v>
      </c>
      <c r="D44" s="190" t="s">
        <v>86</v>
      </c>
      <c r="E44" s="210" t="s">
        <v>397</v>
      </c>
      <c r="F44" s="211">
        <v>1</v>
      </c>
      <c r="G44" s="180"/>
      <c r="H44" s="181"/>
    </row>
    <row r="45" spans="1:8">
      <c r="A45" s="209">
        <v>43</v>
      </c>
      <c r="B45" s="170">
        <v>330</v>
      </c>
      <c r="C45" s="171">
        <v>8060754</v>
      </c>
      <c r="D45" s="190" t="s">
        <v>42</v>
      </c>
      <c r="E45" s="210" t="s">
        <v>398</v>
      </c>
      <c r="F45" s="211">
        <v>1</v>
      </c>
      <c r="G45" s="180"/>
      <c r="H45" s="181"/>
    </row>
    <row r="46" spans="1:8">
      <c r="A46" s="209">
        <v>44</v>
      </c>
      <c r="B46" s="170">
        <v>334</v>
      </c>
      <c r="C46" s="171">
        <v>2875217</v>
      </c>
      <c r="D46" s="190" t="s">
        <v>207</v>
      </c>
      <c r="E46" s="210" t="s">
        <v>399</v>
      </c>
      <c r="F46" s="211">
        <v>1</v>
      </c>
      <c r="G46" s="180"/>
      <c r="H46" s="181"/>
    </row>
    <row r="47" spans="1:8">
      <c r="A47" s="209">
        <v>45</v>
      </c>
      <c r="B47" s="170">
        <v>338</v>
      </c>
      <c r="C47" s="171">
        <v>2877368</v>
      </c>
      <c r="D47" s="190" t="s">
        <v>388</v>
      </c>
      <c r="E47" s="210" t="s">
        <v>400</v>
      </c>
      <c r="F47" s="211">
        <v>1</v>
      </c>
      <c r="G47" s="180"/>
      <c r="H47" s="181"/>
    </row>
    <row r="48" spans="1:8">
      <c r="A48" s="209">
        <v>46</v>
      </c>
      <c r="B48" s="170">
        <v>343</v>
      </c>
      <c r="C48" s="171">
        <v>2869276</v>
      </c>
      <c r="D48" s="190" t="s">
        <v>388</v>
      </c>
      <c r="E48" s="210" t="s">
        <v>401</v>
      </c>
      <c r="F48" s="211">
        <v>1</v>
      </c>
      <c r="G48" s="180"/>
      <c r="H48" s="181"/>
    </row>
    <row r="49" spans="1:8">
      <c r="A49" s="209">
        <v>47</v>
      </c>
      <c r="B49" s="170">
        <v>380</v>
      </c>
      <c r="C49" s="171">
        <v>8064768</v>
      </c>
      <c r="D49" s="190" t="s">
        <v>47</v>
      </c>
      <c r="E49" s="210" t="s">
        <v>402</v>
      </c>
      <c r="F49" s="211">
        <v>1</v>
      </c>
      <c r="G49" s="180"/>
      <c r="H49" s="181"/>
    </row>
    <row r="50" spans="1:8">
      <c r="A50" s="209">
        <v>48</v>
      </c>
      <c r="B50" s="170">
        <v>393</v>
      </c>
      <c r="C50" s="171">
        <v>8063230</v>
      </c>
      <c r="D50" s="190" t="s">
        <v>34</v>
      </c>
      <c r="E50" s="210" t="s">
        <v>403</v>
      </c>
      <c r="F50" s="211">
        <v>1</v>
      </c>
      <c r="G50" s="180"/>
      <c r="H50" s="181"/>
    </row>
    <row r="51" spans="1:8">
      <c r="A51" s="209">
        <v>49</v>
      </c>
      <c r="B51" s="170">
        <v>394</v>
      </c>
      <c r="C51" s="171">
        <v>8063249</v>
      </c>
      <c r="D51" s="190" t="s">
        <v>34</v>
      </c>
      <c r="E51" s="210" t="s">
        <v>404</v>
      </c>
      <c r="F51" s="211">
        <v>1</v>
      </c>
      <c r="G51" s="180"/>
      <c r="H51" s="181"/>
    </row>
    <row r="52" spans="1:8">
      <c r="A52" s="209">
        <v>50</v>
      </c>
      <c r="B52" s="170">
        <v>395</v>
      </c>
      <c r="C52" s="171">
        <v>8063257</v>
      </c>
      <c r="D52" s="190" t="s">
        <v>34</v>
      </c>
      <c r="E52" s="210" t="s">
        <v>405</v>
      </c>
      <c r="F52" s="211">
        <v>2</v>
      </c>
      <c r="G52" s="180"/>
      <c r="H52" s="181"/>
    </row>
    <row r="53" spans="1:8">
      <c r="A53" s="209">
        <v>51</v>
      </c>
      <c r="B53" s="170">
        <v>725</v>
      </c>
      <c r="C53" s="171">
        <v>102326</v>
      </c>
      <c r="D53" s="190" t="s">
        <v>92</v>
      </c>
      <c r="E53" s="210" t="s">
        <v>406</v>
      </c>
      <c r="F53" s="211">
        <v>2</v>
      </c>
      <c r="G53" s="180"/>
      <c r="H53" s="181"/>
    </row>
    <row r="54" spans="1:8">
      <c r="A54" s="209">
        <v>52</v>
      </c>
      <c r="B54" s="170">
        <v>730</v>
      </c>
      <c r="C54" s="171" t="s">
        <v>354</v>
      </c>
      <c r="D54" s="190" t="s">
        <v>135</v>
      </c>
      <c r="E54" s="210" t="s">
        <v>407</v>
      </c>
      <c r="F54" s="211">
        <v>1</v>
      </c>
      <c r="G54" s="180"/>
      <c r="H54" s="181"/>
    </row>
    <row r="55" spans="1:8">
      <c r="A55" s="209">
        <v>53</v>
      </c>
      <c r="B55" s="170">
        <v>731</v>
      </c>
      <c r="C55" s="171">
        <v>8064784</v>
      </c>
      <c r="D55" s="190" t="s">
        <v>96</v>
      </c>
      <c r="E55" s="210" t="s">
        <v>408</v>
      </c>
      <c r="F55" s="211">
        <v>1</v>
      </c>
      <c r="G55" s="180"/>
      <c r="H55" s="181"/>
    </row>
    <row r="56" spans="1:8">
      <c r="A56" s="209">
        <v>54</v>
      </c>
      <c r="B56" s="170">
        <v>740</v>
      </c>
      <c r="C56" s="171">
        <v>2874687</v>
      </c>
      <c r="D56" s="190" t="s">
        <v>136</v>
      </c>
      <c r="E56" s="210" t="s">
        <v>409</v>
      </c>
      <c r="F56" s="211">
        <v>1</v>
      </c>
      <c r="G56" s="180"/>
      <c r="H56" s="181"/>
    </row>
    <row r="57" spans="1:8">
      <c r="A57" s="209">
        <v>55</v>
      </c>
      <c r="B57" s="170">
        <v>750</v>
      </c>
      <c r="C57" s="171">
        <v>8065209</v>
      </c>
      <c r="D57" s="190" t="s">
        <v>96</v>
      </c>
      <c r="E57" s="210" t="s">
        <v>371</v>
      </c>
      <c r="F57" s="211">
        <v>9</v>
      </c>
      <c r="G57" s="180"/>
      <c r="H57" s="181"/>
    </row>
    <row r="58" spans="1:8">
      <c r="A58" s="209">
        <v>56</v>
      </c>
      <c r="B58" s="170">
        <v>1</v>
      </c>
      <c r="C58" s="171">
        <v>1</v>
      </c>
      <c r="D58" s="192" t="s">
        <v>101</v>
      </c>
      <c r="E58" s="175"/>
      <c r="F58" s="172">
        <v>1</v>
      </c>
      <c r="G58" s="182"/>
      <c r="H58" s="181"/>
    </row>
    <row r="59" spans="1:8">
      <c r="A59" s="209">
        <v>57</v>
      </c>
      <c r="B59" s="193" t="s">
        <v>102</v>
      </c>
      <c r="C59" s="193" t="s">
        <v>103</v>
      </c>
      <c r="D59" s="178" t="s">
        <v>104</v>
      </c>
      <c r="E59" s="194" t="s">
        <v>105</v>
      </c>
      <c r="F59" s="195" t="s">
        <v>106</v>
      </c>
      <c r="G59" s="196"/>
      <c r="H59" s="181"/>
    </row>
    <row r="60" spans="1:8">
      <c r="A60" s="113" t="s">
        <v>107</v>
      </c>
      <c r="B60" s="114"/>
      <c r="C60" s="114"/>
      <c r="D60" s="114"/>
      <c r="E60" s="114"/>
      <c r="F60" s="114"/>
      <c r="G60" s="115"/>
      <c r="H60" s="116"/>
    </row>
    <row r="61" spans="1:8">
      <c r="A61" s="113" t="s">
        <v>108</v>
      </c>
      <c r="B61" s="114"/>
      <c r="C61" s="114"/>
      <c r="D61" s="114"/>
      <c r="E61" s="114"/>
      <c r="F61" s="114"/>
      <c r="G61" s="115"/>
      <c r="H61" s="116"/>
    </row>
    <row r="62" spans="1:8">
      <c r="A62" s="113" t="s">
        <v>109</v>
      </c>
      <c r="B62" s="114"/>
      <c r="C62" s="114"/>
      <c r="D62" s="114"/>
      <c r="E62" s="114"/>
      <c r="F62" s="114"/>
      <c r="G62" s="115"/>
      <c r="H62" s="116"/>
    </row>
  </sheetData>
  <mergeCells count="4">
    <mergeCell ref="A1:H1"/>
    <mergeCell ref="A60:G60"/>
    <mergeCell ref="A61:G61"/>
    <mergeCell ref="A62:G6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66"/>
  <sheetViews>
    <sheetView topLeftCell="A49" workbookViewId="0">
      <selection activeCell="A65" sqref="A65:G65"/>
    </sheetView>
  </sheetViews>
  <sheetFormatPr defaultColWidth="8.66666666666667" defaultRowHeight="14.25" outlineLevelCol="7"/>
  <cols>
    <col min="1" max="4" width="8.66666666666667" style="34"/>
    <col min="5" max="5" width="48.8333333333333" style="34" customWidth="1"/>
    <col min="6" max="6" width="8.66666666666667" style="34"/>
    <col min="7" max="7" width="18.875" style="34" customWidth="1"/>
    <col min="8" max="8" width="17.375" customWidth="1"/>
  </cols>
  <sheetData>
    <row r="1" ht="22.5" spans="1:8">
      <c r="A1" s="197" t="s">
        <v>410</v>
      </c>
      <c r="B1" s="197"/>
      <c r="C1" s="197"/>
      <c r="D1" s="197"/>
      <c r="E1" s="197"/>
      <c r="F1" s="197"/>
      <c r="G1" s="197"/>
      <c r="H1" s="197"/>
    </row>
    <row r="2" spans="1:8">
      <c r="A2" s="198" t="s">
        <v>1</v>
      </c>
      <c r="B2" s="170" t="s">
        <v>2</v>
      </c>
      <c r="C2" s="171" t="s">
        <v>3</v>
      </c>
      <c r="D2" s="171" t="s">
        <v>4</v>
      </c>
      <c r="E2" s="171" t="s">
        <v>5</v>
      </c>
      <c r="F2" s="171" t="s">
        <v>6</v>
      </c>
      <c r="G2" s="5" t="s">
        <v>7</v>
      </c>
      <c r="H2" s="5" t="s">
        <v>8</v>
      </c>
    </row>
    <row r="3" spans="1:8">
      <c r="A3" s="172">
        <v>1</v>
      </c>
      <c r="B3" s="199">
        <v>10</v>
      </c>
      <c r="C3" s="200">
        <v>2879093</v>
      </c>
      <c r="D3" s="179" t="s">
        <v>9</v>
      </c>
      <c r="E3" s="179" t="s">
        <v>307</v>
      </c>
      <c r="F3" s="201" t="str">
        <f>"1"</f>
        <v>1</v>
      </c>
      <c r="G3" s="202"/>
      <c r="H3" s="203"/>
    </row>
    <row r="4" spans="1:8">
      <c r="A4" s="172">
        <v>2</v>
      </c>
      <c r="B4" s="204">
        <v>11</v>
      </c>
      <c r="C4" s="205">
        <v>110248</v>
      </c>
      <c r="D4" s="179" t="s">
        <v>111</v>
      </c>
      <c r="E4" s="179" t="s">
        <v>140</v>
      </c>
      <c r="F4" s="201" t="str">
        <f>"8"</f>
        <v>8</v>
      </c>
      <c r="G4" s="202"/>
      <c r="H4" s="203"/>
    </row>
    <row r="5" spans="1:8">
      <c r="A5" s="172">
        <v>3</v>
      </c>
      <c r="B5" s="204">
        <v>13</v>
      </c>
      <c r="C5" s="205">
        <v>8064482</v>
      </c>
      <c r="D5" s="179" t="s">
        <v>112</v>
      </c>
      <c r="E5" s="179" t="s">
        <v>14</v>
      </c>
      <c r="F5" s="201" t="str">
        <f>"2"</f>
        <v>2</v>
      </c>
      <c r="G5" s="202"/>
      <c r="H5" s="203"/>
    </row>
    <row r="6" spans="1:8">
      <c r="A6" s="172">
        <v>4</v>
      </c>
      <c r="B6" s="204">
        <v>15</v>
      </c>
      <c r="C6" s="205" t="s">
        <v>308</v>
      </c>
      <c r="D6" s="179" t="s">
        <v>9</v>
      </c>
      <c r="E6" s="179" t="s">
        <v>309</v>
      </c>
      <c r="F6" s="201" t="str">
        <f t="shared" ref="F6:F12" si="0">"1"</f>
        <v>1</v>
      </c>
      <c r="G6" s="202"/>
      <c r="H6" s="203"/>
    </row>
    <row r="7" spans="1:8">
      <c r="A7" s="172">
        <v>5</v>
      </c>
      <c r="B7" s="204">
        <v>16</v>
      </c>
      <c r="C7" s="205">
        <v>110248</v>
      </c>
      <c r="D7" s="179" t="s">
        <v>111</v>
      </c>
      <c r="E7" s="179" t="s">
        <v>140</v>
      </c>
      <c r="F7" s="201" t="str">
        <f>"8"</f>
        <v>8</v>
      </c>
      <c r="G7" s="202"/>
      <c r="H7" s="203"/>
    </row>
    <row r="8" spans="1:8">
      <c r="A8" s="172">
        <v>6</v>
      </c>
      <c r="B8" s="204">
        <v>17</v>
      </c>
      <c r="C8" s="205">
        <v>8064482</v>
      </c>
      <c r="D8" s="179" t="s">
        <v>112</v>
      </c>
      <c r="E8" s="179" t="s">
        <v>16</v>
      </c>
      <c r="F8" s="201" t="str">
        <f>"2"</f>
        <v>2</v>
      </c>
      <c r="G8" s="202"/>
      <c r="H8" s="203"/>
    </row>
    <row r="9" spans="1:8">
      <c r="A9" s="172">
        <v>7</v>
      </c>
      <c r="B9" s="204">
        <v>25</v>
      </c>
      <c r="C9" s="205">
        <v>2876825</v>
      </c>
      <c r="D9" s="179" t="s">
        <v>9</v>
      </c>
      <c r="E9" s="179" t="s">
        <v>411</v>
      </c>
      <c r="F9" s="201" t="str">
        <f t="shared" si="0"/>
        <v>1</v>
      </c>
      <c r="G9" s="202"/>
      <c r="H9" s="203"/>
    </row>
    <row r="10" spans="1:8">
      <c r="A10" s="172">
        <v>8</v>
      </c>
      <c r="B10" s="204">
        <v>26</v>
      </c>
      <c r="C10" s="205">
        <v>101230</v>
      </c>
      <c r="D10" s="179" t="s">
        <v>111</v>
      </c>
      <c r="E10" s="179" t="s">
        <v>12</v>
      </c>
      <c r="F10" s="201" t="str">
        <f>"10"</f>
        <v>10</v>
      </c>
      <c r="G10" s="202"/>
      <c r="H10" s="203"/>
    </row>
    <row r="11" spans="1:8">
      <c r="A11" s="172">
        <v>9</v>
      </c>
      <c r="B11" s="204">
        <v>27</v>
      </c>
      <c r="C11" s="205">
        <v>111597</v>
      </c>
      <c r="D11" s="179" t="s">
        <v>143</v>
      </c>
      <c r="E11" s="179" t="s">
        <v>282</v>
      </c>
      <c r="F11" s="201" t="str">
        <f t="shared" si="0"/>
        <v>1</v>
      </c>
      <c r="G11" s="202"/>
      <c r="H11" s="203"/>
    </row>
    <row r="12" spans="1:8">
      <c r="A12" s="172">
        <v>10</v>
      </c>
      <c r="B12" s="204">
        <v>28</v>
      </c>
      <c r="C12" s="205">
        <v>8064474</v>
      </c>
      <c r="D12" s="179" t="s">
        <v>112</v>
      </c>
      <c r="E12" s="179" t="s">
        <v>145</v>
      </c>
      <c r="F12" s="201" t="str">
        <f t="shared" si="0"/>
        <v>1</v>
      </c>
      <c r="G12" s="202"/>
      <c r="H12" s="203"/>
    </row>
    <row r="13" spans="1:8">
      <c r="A13" s="172">
        <v>11</v>
      </c>
      <c r="B13" s="204">
        <v>29</v>
      </c>
      <c r="C13" s="206">
        <v>8064482</v>
      </c>
      <c r="D13" s="179" t="s">
        <v>112</v>
      </c>
      <c r="E13" s="179" t="s">
        <v>16</v>
      </c>
      <c r="F13" s="201" t="str">
        <f>"2"</f>
        <v>2</v>
      </c>
      <c r="G13" s="202"/>
      <c r="H13" s="203"/>
    </row>
    <row r="14" spans="1:8">
      <c r="A14" s="172">
        <v>12</v>
      </c>
      <c r="B14" s="204">
        <v>40</v>
      </c>
      <c r="C14" s="206">
        <v>2881195</v>
      </c>
      <c r="D14" s="179" t="s">
        <v>146</v>
      </c>
      <c r="E14" s="179" t="s">
        <v>412</v>
      </c>
      <c r="F14" s="201" t="str">
        <f>"1"</f>
        <v>1</v>
      </c>
      <c r="G14" s="202"/>
      <c r="H14" s="203"/>
    </row>
    <row r="15" spans="1:8">
      <c r="A15" s="172">
        <v>13</v>
      </c>
      <c r="B15" s="204">
        <v>41</v>
      </c>
      <c r="C15" s="205">
        <v>101230</v>
      </c>
      <c r="D15" s="179" t="s">
        <v>111</v>
      </c>
      <c r="E15" s="179" t="s">
        <v>12</v>
      </c>
      <c r="F15" s="201" t="str">
        <f>"10"</f>
        <v>10</v>
      </c>
      <c r="G15" s="202"/>
      <c r="H15" s="203"/>
    </row>
    <row r="16" spans="1:8">
      <c r="A16" s="172">
        <v>14</v>
      </c>
      <c r="B16" s="204">
        <v>43</v>
      </c>
      <c r="C16" s="206">
        <v>8064482</v>
      </c>
      <c r="D16" s="179" t="s">
        <v>112</v>
      </c>
      <c r="E16" s="179" t="s">
        <v>16</v>
      </c>
      <c r="F16" s="201" t="str">
        <f t="shared" ref="F16:F21" si="1">"2"</f>
        <v>2</v>
      </c>
      <c r="G16" s="202"/>
      <c r="H16" s="203"/>
    </row>
    <row r="17" spans="1:8">
      <c r="A17" s="172">
        <v>15</v>
      </c>
      <c r="B17" s="204">
        <v>70</v>
      </c>
      <c r="C17" s="206">
        <v>2876663</v>
      </c>
      <c r="D17" s="179" t="s">
        <v>25</v>
      </c>
      <c r="E17" s="179" t="s">
        <v>314</v>
      </c>
      <c r="F17" s="201" t="str">
        <f t="shared" ref="F17:F27" si="2">"1"</f>
        <v>1</v>
      </c>
      <c r="G17" s="202"/>
      <c r="H17" s="203"/>
    </row>
    <row r="18" spans="1:8">
      <c r="A18" s="172">
        <v>16</v>
      </c>
      <c r="B18" s="204">
        <v>71</v>
      </c>
      <c r="C18" s="206">
        <v>101222</v>
      </c>
      <c r="D18" s="179" t="s">
        <v>111</v>
      </c>
      <c r="E18" s="179" t="s">
        <v>118</v>
      </c>
      <c r="F18" s="201" t="str">
        <f>"12"</f>
        <v>12</v>
      </c>
      <c r="G18" s="202"/>
      <c r="H18" s="203"/>
    </row>
    <row r="19" spans="1:8">
      <c r="A19" s="172">
        <v>17</v>
      </c>
      <c r="B19" s="204">
        <v>73</v>
      </c>
      <c r="C19" s="206">
        <v>8065209</v>
      </c>
      <c r="D19" s="179" t="s">
        <v>112</v>
      </c>
      <c r="E19" s="179" t="s">
        <v>30</v>
      </c>
      <c r="F19" s="201" t="str">
        <f t="shared" si="1"/>
        <v>2</v>
      </c>
      <c r="G19" s="202"/>
      <c r="H19" s="203"/>
    </row>
    <row r="20" spans="1:8">
      <c r="A20" s="172">
        <v>18</v>
      </c>
      <c r="B20" s="204">
        <v>100</v>
      </c>
      <c r="C20" s="206">
        <v>2873214</v>
      </c>
      <c r="D20" s="179" t="s">
        <v>119</v>
      </c>
      <c r="E20" s="179" t="s">
        <v>413</v>
      </c>
      <c r="F20" s="201" t="str">
        <f t="shared" si="2"/>
        <v>1</v>
      </c>
      <c r="G20" s="202"/>
      <c r="H20" s="203"/>
    </row>
    <row r="21" spans="1:8">
      <c r="A21" s="172">
        <v>19</v>
      </c>
      <c r="B21" s="204">
        <v>110</v>
      </c>
      <c r="C21" s="205">
        <v>8061394</v>
      </c>
      <c r="D21" s="179" t="s">
        <v>86</v>
      </c>
      <c r="E21" s="179" t="s">
        <v>320</v>
      </c>
      <c r="F21" s="201" t="str">
        <f t="shared" si="1"/>
        <v>2</v>
      </c>
      <c r="G21" s="202"/>
      <c r="H21" s="203"/>
    </row>
    <row r="22" spans="1:8">
      <c r="A22" s="172">
        <v>20</v>
      </c>
      <c r="B22" s="204">
        <v>130</v>
      </c>
      <c r="C22" s="205">
        <v>8061068</v>
      </c>
      <c r="D22" s="179" t="s">
        <v>42</v>
      </c>
      <c r="E22" s="179" t="s">
        <v>321</v>
      </c>
      <c r="F22" s="201" t="str">
        <f t="shared" si="2"/>
        <v>1</v>
      </c>
      <c r="G22" s="202"/>
      <c r="H22" s="203"/>
    </row>
    <row r="23" spans="1:8">
      <c r="A23" s="172">
        <v>21</v>
      </c>
      <c r="B23" s="204">
        <v>131</v>
      </c>
      <c r="C23" s="205">
        <v>8061122</v>
      </c>
      <c r="D23" s="179" t="s">
        <v>42</v>
      </c>
      <c r="E23" s="179" t="s">
        <v>322</v>
      </c>
      <c r="F23" s="201" t="str">
        <f t="shared" si="2"/>
        <v>1</v>
      </c>
      <c r="G23" s="202"/>
      <c r="H23" s="203"/>
    </row>
    <row r="24" spans="1:8">
      <c r="A24" s="172">
        <v>22</v>
      </c>
      <c r="B24" s="204">
        <v>136</v>
      </c>
      <c r="C24" s="207">
        <v>2878372</v>
      </c>
      <c r="D24" s="179" t="s">
        <v>207</v>
      </c>
      <c r="E24" s="179" t="s">
        <v>323</v>
      </c>
      <c r="F24" s="201" t="str">
        <f t="shared" si="2"/>
        <v>1</v>
      </c>
      <c r="G24" s="202"/>
      <c r="H24" s="203"/>
    </row>
    <row r="25" spans="1:8">
      <c r="A25" s="172">
        <v>23</v>
      </c>
      <c r="B25" s="204">
        <v>180</v>
      </c>
      <c r="C25" s="205">
        <v>8064644</v>
      </c>
      <c r="D25" s="179" t="s">
        <v>47</v>
      </c>
      <c r="E25" s="179" t="s">
        <v>414</v>
      </c>
      <c r="F25" s="201" t="str">
        <f t="shared" si="2"/>
        <v>1</v>
      </c>
      <c r="G25" s="202"/>
      <c r="H25" s="203"/>
    </row>
    <row r="26" spans="1:8">
      <c r="A26" s="172">
        <v>24</v>
      </c>
      <c r="B26" s="204">
        <v>193</v>
      </c>
      <c r="C26" s="205">
        <v>8063532</v>
      </c>
      <c r="D26" s="179" t="s">
        <v>34</v>
      </c>
      <c r="E26" s="179" t="s">
        <v>326</v>
      </c>
      <c r="F26" s="201" t="str">
        <f t="shared" si="2"/>
        <v>1</v>
      </c>
      <c r="G26" s="202"/>
      <c r="H26" s="203"/>
    </row>
    <row r="27" spans="1:8">
      <c r="A27" s="172">
        <v>25</v>
      </c>
      <c r="B27" s="204">
        <v>194</v>
      </c>
      <c r="C27" s="205">
        <v>8063540</v>
      </c>
      <c r="D27" s="179" t="s">
        <v>34</v>
      </c>
      <c r="E27" s="179" t="s">
        <v>327</v>
      </c>
      <c r="F27" s="201" t="str">
        <f t="shared" si="2"/>
        <v>1</v>
      </c>
      <c r="G27" s="202"/>
      <c r="H27" s="203"/>
    </row>
    <row r="28" spans="1:8">
      <c r="A28" s="172">
        <v>26</v>
      </c>
      <c r="B28" s="204">
        <v>195</v>
      </c>
      <c r="C28" s="205">
        <v>8063559</v>
      </c>
      <c r="D28" s="179" t="s">
        <v>34</v>
      </c>
      <c r="E28" s="179" t="s">
        <v>328</v>
      </c>
      <c r="F28" s="201" t="str">
        <f>"2"</f>
        <v>2</v>
      </c>
      <c r="G28" s="202"/>
      <c r="H28" s="203"/>
    </row>
    <row r="29" spans="1:8">
      <c r="A29" s="172">
        <v>27</v>
      </c>
      <c r="B29" s="204">
        <v>199</v>
      </c>
      <c r="C29" s="205">
        <v>90360</v>
      </c>
      <c r="D29" s="179" t="s">
        <v>52</v>
      </c>
      <c r="E29" s="179" t="s">
        <v>415</v>
      </c>
      <c r="F29" s="201" t="str">
        <f t="shared" ref="F29:F36" si="3">"1"</f>
        <v>1</v>
      </c>
      <c r="G29" s="202"/>
      <c r="H29" s="203"/>
    </row>
    <row r="30" spans="1:8">
      <c r="A30" s="172">
        <v>28</v>
      </c>
      <c r="B30" s="204">
        <v>201</v>
      </c>
      <c r="C30" s="205">
        <v>92274</v>
      </c>
      <c r="D30" s="179" t="s">
        <v>124</v>
      </c>
      <c r="E30" s="179" t="s">
        <v>416</v>
      </c>
      <c r="F30" s="201" t="str">
        <f t="shared" si="3"/>
        <v>1</v>
      </c>
      <c r="G30" s="202"/>
      <c r="H30" s="203"/>
    </row>
    <row r="31" spans="1:8">
      <c r="A31" s="172">
        <v>29</v>
      </c>
      <c r="B31" s="204">
        <v>210</v>
      </c>
      <c r="C31" s="205">
        <v>8061718</v>
      </c>
      <c r="D31" s="179" t="s">
        <v>86</v>
      </c>
      <c r="E31" s="179" t="s">
        <v>331</v>
      </c>
      <c r="F31" s="201" t="str">
        <f>"2"</f>
        <v>2</v>
      </c>
      <c r="G31" s="202"/>
      <c r="H31" s="203"/>
    </row>
    <row r="32" spans="1:8">
      <c r="A32" s="172">
        <v>30</v>
      </c>
      <c r="B32" s="204">
        <v>231</v>
      </c>
      <c r="C32" s="205">
        <v>116335</v>
      </c>
      <c r="D32" s="179" t="s">
        <v>42</v>
      </c>
      <c r="E32" s="179" t="s">
        <v>417</v>
      </c>
      <c r="F32" s="201" t="str">
        <f t="shared" si="3"/>
        <v>1</v>
      </c>
      <c r="G32" s="202"/>
      <c r="H32" s="203"/>
    </row>
    <row r="33" spans="1:8">
      <c r="A33" s="172">
        <v>31</v>
      </c>
      <c r="B33" s="204">
        <v>242</v>
      </c>
      <c r="C33" s="205">
        <v>2869578</v>
      </c>
      <c r="D33" s="179" t="s">
        <v>61</v>
      </c>
      <c r="E33" s="179" t="s">
        <v>333</v>
      </c>
      <c r="F33" s="201" t="str">
        <f t="shared" si="3"/>
        <v>1</v>
      </c>
      <c r="G33" s="202"/>
      <c r="H33" s="203"/>
    </row>
    <row r="34" spans="1:8">
      <c r="A34" s="172">
        <v>32</v>
      </c>
      <c r="B34" s="204">
        <v>243</v>
      </c>
      <c r="C34" s="205">
        <v>2869594</v>
      </c>
      <c r="D34" s="179" t="s">
        <v>61</v>
      </c>
      <c r="E34" s="179" t="s">
        <v>334</v>
      </c>
      <c r="F34" s="201" t="str">
        <f t="shared" si="3"/>
        <v>1</v>
      </c>
      <c r="G34" s="202"/>
      <c r="H34" s="203"/>
    </row>
    <row r="35" spans="1:8">
      <c r="A35" s="172">
        <v>33</v>
      </c>
      <c r="B35" s="204">
        <v>293</v>
      </c>
      <c r="C35" s="205">
        <v>8063338</v>
      </c>
      <c r="D35" s="179" t="s">
        <v>34</v>
      </c>
      <c r="E35" s="179" t="s">
        <v>335</v>
      </c>
      <c r="F35" s="201" t="str">
        <f t="shared" si="3"/>
        <v>1</v>
      </c>
      <c r="G35" s="202"/>
      <c r="H35" s="203"/>
    </row>
    <row r="36" spans="1:8">
      <c r="A36" s="172">
        <v>34</v>
      </c>
      <c r="B36" s="204">
        <v>294</v>
      </c>
      <c r="C36" s="205">
        <v>8063346</v>
      </c>
      <c r="D36" s="179" t="s">
        <v>34</v>
      </c>
      <c r="E36" s="179" t="s">
        <v>336</v>
      </c>
      <c r="F36" s="201" t="str">
        <f t="shared" si="3"/>
        <v>1</v>
      </c>
      <c r="G36" s="202"/>
      <c r="H36" s="203"/>
    </row>
    <row r="37" spans="1:8">
      <c r="A37" s="172">
        <v>35</v>
      </c>
      <c r="B37" s="204">
        <v>295</v>
      </c>
      <c r="C37" s="205">
        <v>8063354</v>
      </c>
      <c r="D37" s="179" t="s">
        <v>34</v>
      </c>
      <c r="E37" s="179" t="s">
        <v>337</v>
      </c>
      <c r="F37" s="201" t="str">
        <f>"2"</f>
        <v>2</v>
      </c>
      <c r="G37" s="202"/>
      <c r="H37" s="203"/>
    </row>
    <row r="38" spans="1:8">
      <c r="A38" s="172">
        <v>36</v>
      </c>
      <c r="B38" s="204">
        <v>299</v>
      </c>
      <c r="C38" s="205">
        <v>90964</v>
      </c>
      <c r="D38" s="179" t="s">
        <v>68</v>
      </c>
      <c r="E38" s="179" t="s">
        <v>418</v>
      </c>
      <c r="F38" s="201" t="str">
        <f t="shared" ref="F38:F42" si="4">"1"</f>
        <v>1</v>
      </c>
      <c r="G38" s="202"/>
      <c r="H38" s="203"/>
    </row>
    <row r="39" spans="1:8">
      <c r="A39" s="172">
        <v>37</v>
      </c>
      <c r="B39" s="208">
        <v>301</v>
      </c>
      <c r="C39" s="205" t="s">
        <v>419</v>
      </c>
      <c r="D39" s="179" t="s">
        <v>169</v>
      </c>
      <c r="E39" s="179" t="s">
        <v>420</v>
      </c>
      <c r="F39" s="201" t="str">
        <f t="shared" si="4"/>
        <v>1</v>
      </c>
      <c r="G39" s="202"/>
      <c r="H39" s="203"/>
    </row>
    <row r="40" spans="1:8">
      <c r="A40" s="172">
        <v>38</v>
      </c>
      <c r="B40" s="208">
        <v>310</v>
      </c>
      <c r="C40" s="205">
        <v>8061556</v>
      </c>
      <c r="D40" s="179" t="s">
        <v>86</v>
      </c>
      <c r="E40" s="179" t="s">
        <v>160</v>
      </c>
      <c r="F40" s="201" t="str">
        <f>"2"</f>
        <v>2</v>
      </c>
      <c r="G40" s="202"/>
      <c r="H40" s="203"/>
    </row>
    <row r="41" spans="1:8">
      <c r="A41" s="172">
        <v>39</v>
      </c>
      <c r="B41" s="208">
        <v>331</v>
      </c>
      <c r="C41" s="205">
        <v>8060584</v>
      </c>
      <c r="D41" s="179" t="s">
        <v>42</v>
      </c>
      <c r="E41" s="179" t="s">
        <v>421</v>
      </c>
      <c r="F41" s="201" t="str">
        <f t="shared" si="4"/>
        <v>1</v>
      </c>
      <c r="G41" s="202"/>
      <c r="H41" s="203"/>
    </row>
    <row r="42" spans="1:8">
      <c r="A42" s="172">
        <v>40</v>
      </c>
      <c r="B42" s="208">
        <v>340</v>
      </c>
      <c r="C42" s="205">
        <v>2871793</v>
      </c>
      <c r="D42" s="179" t="s">
        <v>61</v>
      </c>
      <c r="E42" s="179" t="s">
        <v>422</v>
      </c>
      <c r="F42" s="201" t="str">
        <f t="shared" si="4"/>
        <v>1</v>
      </c>
      <c r="G42" s="202"/>
      <c r="H42" s="203"/>
    </row>
    <row r="43" spans="1:8">
      <c r="A43" s="172">
        <v>41</v>
      </c>
      <c r="B43" s="208">
        <v>342</v>
      </c>
      <c r="C43" s="205">
        <v>2869268</v>
      </c>
      <c r="D43" s="179" t="s">
        <v>61</v>
      </c>
      <c r="E43" s="179" t="s">
        <v>343</v>
      </c>
      <c r="F43" s="201" t="str">
        <f>"2"</f>
        <v>2</v>
      </c>
      <c r="G43" s="202"/>
      <c r="H43" s="203"/>
    </row>
    <row r="44" spans="1:8">
      <c r="A44" s="172">
        <v>42</v>
      </c>
      <c r="B44" s="208">
        <v>393</v>
      </c>
      <c r="C44" s="205">
        <v>8063230</v>
      </c>
      <c r="D44" s="179" t="s">
        <v>34</v>
      </c>
      <c r="E44" s="179" t="s">
        <v>165</v>
      </c>
      <c r="F44" s="201" t="str">
        <f t="shared" ref="F44:F55" si="5">"1"</f>
        <v>1</v>
      </c>
      <c r="G44" s="202"/>
      <c r="H44" s="203"/>
    </row>
    <row r="45" spans="1:8">
      <c r="A45" s="172">
        <v>43</v>
      </c>
      <c r="B45" s="208">
        <v>394</v>
      </c>
      <c r="C45" s="205">
        <v>8063249</v>
      </c>
      <c r="D45" s="179" t="s">
        <v>34</v>
      </c>
      <c r="E45" s="179" t="s">
        <v>166</v>
      </c>
      <c r="F45" s="201" t="str">
        <f t="shared" si="5"/>
        <v>1</v>
      </c>
      <c r="G45" s="202"/>
      <c r="H45" s="203"/>
    </row>
    <row r="46" spans="1:8">
      <c r="A46" s="172">
        <v>44</v>
      </c>
      <c r="B46" s="208">
        <v>395</v>
      </c>
      <c r="C46" s="205">
        <v>8063257</v>
      </c>
      <c r="D46" s="179" t="s">
        <v>34</v>
      </c>
      <c r="E46" s="179" t="s">
        <v>167</v>
      </c>
      <c r="F46" s="201" t="str">
        <f>"2"</f>
        <v>2</v>
      </c>
      <c r="G46" s="202"/>
      <c r="H46" s="203"/>
    </row>
    <row r="47" spans="1:8">
      <c r="A47" s="172">
        <v>45</v>
      </c>
      <c r="B47" s="208">
        <v>399</v>
      </c>
      <c r="C47" s="205">
        <v>90689</v>
      </c>
      <c r="D47" s="179" t="s">
        <v>179</v>
      </c>
      <c r="E47" s="179" t="s">
        <v>423</v>
      </c>
      <c r="F47" s="201" t="str">
        <f t="shared" si="5"/>
        <v>1</v>
      </c>
      <c r="G47" s="202"/>
      <c r="H47" s="203"/>
    </row>
    <row r="48" spans="1:8">
      <c r="A48" s="172">
        <v>46</v>
      </c>
      <c r="B48" s="208">
        <v>401</v>
      </c>
      <c r="C48" s="205">
        <v>96407</v>
      </c>
      <c r="D48" s="179" t="s">
        <v>128</v>
      </c>
      <c r="E48" s="179" t="s">
        <v>424</v>
      </c>
      <c r="F48" s="201" t="str">
        <f t="shared" si="5"/>
        <v>1</v>
      </c>
      <c r="G48" s="202"/>
      <c r="H48" s="203"/>
    </row>
    <row r="49" spans="1:8">
      <c r="A49" s="172">
        <v>47</v>
      </c>
      <c r="B49" s="208">
        <v>410</v>
      </c>
      <c r="C49" s="205">
        <v>124850</v>
      </c>
      <c r="D49" s="179" t="s">
        <v>86</v>
      </c>
      <c r="E49" s="179" t="s">
        <v>297</v>
      </c>
      <c r="F49" s="201" t="str">
        <f t="shared" si="5"/>
        <v>1</v>
      </c>
      <c r="G49" s="202"/>
      <c r="H49" s="203"/>
    </row>
    <row r="50" spans="1:8">
      <c r="A50" s="172">
        <v>48</v>
      </c>
      <c r="B50" s="208">
        <v>411</v>
      </c>
      <c r="C50" s="205">
        <v>139289</v>
      </c>
      <c r="D50" s="179" t="s">
        <v>86</v>
      </c>
      <c r="E50" s="179" t="s">
        <v>298</v>
      </c>
      <c r="F50" s="201" t="str">
        <f t="shared" si="5"/>
        <v>1</v>
      </c>
      <c r="G50" s="202"/>
      <c r="H50" s="203"/>
    </row>
    <row r="51" spans="1:8">
      <c r="A51" s="172">
        <v>49</v>
      </c>
      <c r="B51" s="208">
        <v>430</v>
      </c>
      <c r="C51" s="205">
        <v>8060304</v>
      </c>
      <c r="D51" s="179" t="s">
        <v>42</v>
      </c>
      <c r="E51" s="179" t="s">
        <v>425</v>
      </c>
      <c r="F51" s="201" t="str">
        <f t="shared" si="5"/>
        <v>1</v>
      </c>
      <c r="G51" s="202"/>
      <c r="H51" s="203"/>
    </row>
    <row r="52" spans="1:8">
      <c r="A52" s="172">
        <v>50</v>
      </c>
      <c r="B52" s="208">
        <v>443</v>
      </c>
      <c r="C52" s="205">
        <v>2871939</v>
      </c>
      <c r="D52" s="179" t="s">
        <v>185</v>
      </c>
      <c r="E52" s="179" t="s">
        <v>426</v>
      </c>
      <c r="F52" s="201" t="str">
        <f t="shared" si="5"/>
        <v>1</v>
      </c>
      <c r="G52" s="202"/>
      <c r="H52" s="203"/>
    </row>
    <row r="53" spans="1:8">
      <c r="A53" s="172">
        <v>51</v>
      </c>
      <c r="B53" s="208">
        <v>480</v>
      </c>
      <c r="C53" s="205">
        <v>174955</v>
      </c>
      <c r="D53" s="179" t="s">
        <v>133</v>
      </c>
      <c r="E53" s="179" t="s">
        <v>301</v>
      </c>
      <c r="F53" s="201" t="str">
        <f t="shared" si="5"/>
        <v>1</v>
      </c>
      <c r="G53" s="202"/>
      <c r="H53" s="203"/>
    </row>
    <row r="54" spans="1:8">
      <c r="A54" s="172">
        <v>52</v>
      </c>
      <c r="B54" s="208">
        <v>493</v>
      </c>
      <c r="C54" s="205">
        <v>8063109</v>
      </c>
      <c r="D54" s="179" t="s">
        <v>34</v>
      </c>
      <c r="E54" s="179" t="s">
        <v>302</v>
      </c>
      <c r="F54" s="201" t="str">
        <f t="shared" si="5"/>
        <v>1</v>
      </c>
      <c r="G54" s="202"/>
      <c r="H54" s="203"/>
    </row>
    <row r="55" spans="1:8">
      <c r="A55" s="172">
        <v>53</v>
      </c>
      <c r="B55" s="208">
        <v>494</v>
      </c>
      <c r="C55" s="205">
        <v>8063117</v>
      </c>
      <c r="D55" s="179" t="s">
        <v>34</v>
      </c>
      <c r="E55" s="179" t="s">
        <v>303</v>
      </c>
      <c r="F55" s="201" t="str">
        <f t="shared" si="5"/>
        <v>1</v>
      </c>
      <c r="G55" s="202"/>
      <c r="H55" s="203"/>
    </row>
    <row r="56" spans="1:8">
      <c r="A56" s="172">
        <v>54</v>
      </c>
      <c r="B56" s="208">
        <v>495</v>
      </c>
      <c r="C56" s="205">
        <v>8063125</v>
      </c>
      <c r="D56" s="179" t="s">
        <v>34</v>
      </c>
      <c r="E56" s="179" t="s">
        <v>304</v>
      </c>
      <c r="F56" s="201" t="str">
        <f>"2"</f>
        <v>2</v>
      </c>
      <c r="G56" s="202"/>
      <c r="H56" s="203"/>
    </row>
    <row r="57" spans="1:8">
      <c r="A57" s="172">
        <v>55</v>
      </c>
      <c r="B57" s="208">
        <v>725</v>
      </c>
      <c r="C57" s="205">
        <v>102326</v>
      </c>
      <c r="D57" s="179" t="s">
        <v>92</v>
      </c>
      <c r="E57" s="179" t="s">
        <v>278</v>
      </c>
      <c r="F57" s="201" t="str">
        <f>"2"</f>
        <v>2</v>
      </c>
      <c r="G57" s="202"/>
      <c r="H57" s="203"/>
    </row>
    <row r="58" spans="1:8">
      <c r="A58" s="172">
        <v>56</v>
      </c>
      <c r="B58" s="208">
        <v>730</v>
      </c>
      <c r="C58" s="205">
        <v>2878801</v>
      </c>
      <c r="D58" s="179" t="s">
        <v>135</v>
      </c>
      <c r="E58" s="179" t="s">
        <v>427</v>
      </c>
      <c r="F58" s="201" t="str">
        <f t="shared" ref="F58:F60" si="6">"1"</f>
        <v>1</v>
      </c>
      <c r="G58" s="202"/>
      <c r="H58" s="203"/>
    </row>
    <row r="59" spans="1:8">
      <c r="A59" s="172">
        <v>57</v>
      </c>
      <c r="B59" s="208">
        <v>731</v>
      </c>
      <c r="C59" s="205">
        <v>8064784</v>
      </c>
      <c r="D59" s="179" t="s">
        <v>96</v>
      </c>
      <c r="E59" s="179" t="s">
        <v>356</v>
      </c>
      <c r="F59" s="201" t="str">
        <f t="shared" si="6"/>
        <v>1</v>
      </c>
      <c r="G59" s="202"/>
      <c r="H59" s="203"/>
    </row>
    <row r="60" spans="1:8">
      <c r="A60" s="172">
        <v>58</v>
      </c>
      <c r="B60" s="208">
        <v>740</v>
      </c>
      <c r="C60" s="205">
        <v>2874687</v>
      </c>
      <c r="D60" s="179" t="s">
        <v>136</v>
      </c>
      <c r="E60" s="179" t="s">
        <v>357</v>
      </c>
      <c r="F60" s="201" t="str">
        <f t="shared" si="6"/>
        <v>1</v>
      </c>
      <c r="G60" s="202"/>
      <c r="H60" s="203"/>
    </row>
    <row r="61" spans="1:8">
      <c r="A61" s="172">
        <v>59</v>
      </c>
      <c r="B61" s="208">
        <v>750</v>
      </c>
      <c r="C61" s="205">
        <v>8065209</v>
      </c>
      <c r="D61" s="179" t="s">
        <v>112</v>
      </c>
      <c r="E61" s="179" t="s">
        <v>30</v>
      </c>
      <c r="F61" s="201" t="str">
        <f>"9"</f>
        <v>9</v>
      </c>
      <c r="G61" s="202"/>
      <c r="H61" s="203"/>
    </row>
    <row r="62" spans="1:8">
      <c r="A62" s="172">
        <v>60</v>
      </c>
      <c r="B62" s="170">
        <v>1</v>
      </c>
      <c r="C62" s="171">
        <v>1</v>
      </c>
      <c r="D62" s="192" t="s">
        <v>101</v>
      </c>
      <c r="E62" s="175"/>
      <c r="F62" s="172">
        <v>1</v>
      </c>
      <c r="G62" s="182"/>
      <c r="H62" s="181"/>
    </row>
    <row r="63" spans="1:8">
      <c r="A63" s="172">
        <v>61</v>
      </c>
      <c r="B63" s="193" t="s">
        <v>102</v>
      </c>
      <c r="C63" s="193" t="s">
        <v>103</v>
      </c>
      <c r="D63" s="178" t="s">
        <v>104</v>
      </c>
      <c r="E63" s="194" t="s">
        <v>105</v>
      </c>
      <c r="F63" s="195" t="s">
        <v>106</v>
      </c>
      <c r="G63" s="196"/>
      <c r="H63" s="181"/>
    </row>
    <row r="64" spans="1:8">
      <c r="A64" s="113" t="s">
        <v>107</v>
      </c>
      <c r="B64" s="114"/>
      <c r="C64" s="114"/>
      <c r="D64" s="114"/>
      <c r="E64" s="114"/>
      <c r="F64" s="114"/>
      <c r="G64" s="115"/>
      <c r="H64" s="116"/>
    </row>
    <row r="65" spans="1:8">
      <c r="A65" s="113" t="s">
        <v>108</v>
      </c>
      <c r="B65" s="114"/>
      <c r="C65" s="114"/>
      <c r="D65" s="114"/>
      <c r="E65" s="114"/>
      <c r="F65" s="114"/>
      <c r="G65" s="115"/>
      <c r="H65" s="116"/>
    </row>
    <row r="66" spans="1:8">
      <c r="A66" s="113" t="s">
        <v>109</v>
      </c>
      <c r="B66" s="114"/>
      <c r="C66" s="114"/>
      <c r="D66" s="114"/>
      <c r="E66" s="114"/>
      <c r="F66" s="114"/>
      <c r="G66" s="115"/>
      <c r="H66" s="116"/>
    </row>
  </sheetData>
  <mergeCells count="4">
    <mergeCell ref="A1:H1"/>
    <mergeCell ref="A64:G64"/>
    <mergeCell ref="A65:G65"/>
    <mergeCell ref="A66:G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MC3RLSF03</vt:lpstr>
      <vt:lpstr>MC3PLSF03</vt:lpstr>
      <vt:lpstr>MC3PLSF04</vt:lpstr>
      <vt:lpstr>MC3RLSF04</vt:lpstr>
      <vt:lpstr>MC3RLSF05</vt:lpstr>
      <vt:lpstr>MC3PLSF05</vt:lpstr>
      <vt:lpstr>MC3RLSF06</vt:lpstr>
      <vt:lpstr>MC2PLSF06</vt:lpstr>
      <vt:lpstr>MC3PLSF06</vt:lpstr>
      <vt:lpstr>MC3RLSF07</vt:lpstr>
      <vt:lpstr>MC2PLSF07</vt:lpstr>
      <vt:lpstr>MC3PLSF07</vt:lpstr>
      <vt:lpstr>MC3RLSF08</vt:lpstr>
      <vt:lpstr>MC2PLHF08</vt:lpstr>
      <vt:lpstr>MC3RLSF09</vt:lpstr>
      <vt:lpstr>M3RSF50</vt:lpstr>
      <vt:lpstr>M3PSF50</vt:lpstr>
      <vt:lpstr>M3RSF60</vt:lpstr>
      <vt:lpstr>M3PSF60</vt:lpstr>
      <vt:lpstr>M2PSF60</vt:lpstr>
      <vt:lpstr>M3PSF70 </vt:lpstr>
      <vt:lpstr>M3RSF70</vt:lpstr>
      <vt:lpstr>M2PSF80</vt:lpstr>
      <vt:lpstr>M3RSF80</vt:lpstr>
      <vt:lpstr>M3PSF80</vt:lpstr>
      <vt:lpstr>M3PSF90</vt:lpstr>
      <vt:lpstr>M3PSF90E</vt:lpstr>
      <vt:lpstr>M3RSF90</vt:lpstr>
      <vt:lpstr>ML3PSF120</vt:lpstr>
      <vt:lpstr>ML3RSF120</vt:lpstr>
      <vt:lpstr>ML3PSF130</vt:lpstr>
      <vt:lpstr>ML3RSF130</vt:lpstr>
      <vt:lpstr>ML3PSF140</vt:lpstr>
      <vt:lpstr>P1H082、660</vt:lpstr>
      <vt:lpstr>XP1H12、855</vt:lpstr>
      <vt:lpstr>XP1H13、JS1200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韩剑</cp:lastModifiedBy>
  <dcterms:created xsi:type="dcterms:W3CDTF">2020-04-16T00:35:00Z</dcterms:created>
  <dcterms:modified xsi:type="dcterms:W3CDTF">2023-10-26T09:09:38Z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9E5E5DD5874E43C2B6D5FEE527A9521A</vt:lpwstr>
  </property>
</Properties>
</file>